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法規、函釋與傳閱資料】\006 容積移轉\1110222容積移轉計算表更新\"/>
    </mc:Choice>
  </mc:AlternateContent>
  <xr:revisionPtr revIDLastSave="0" documentId="13_ncr:1_{ECC5759D-2084-44CC-A675-2D6F6AE916D8}" xr6:coauthVersionLast="36" xr6:coauthVersionMax="36" xr10:uidLastSave="{00000000-0000-0000-0000-000000000000}"/>
  <bookViews>
    <workbookView xWindow="0" yWindow="0" windowWidth="28800" windowHeight="12180" tabRatio="785" xr2:uid="{00000000-000D-0000-FFFF-FFFF00000000}"/>
  </bookViews>
  <sheets>
    <sheet name="計算表(接受基地１種容積率)【範例】" sheetId="3" r:id="rId1"/>
    <sheet name="計算表(接受基地２種容積率)【範例】 " sheetId="15" r:id="rId2"/>
  </sheets>
  <definedNames>
    <definedName name="_xlnm.Print_Area" localSheetId="0">'計算表(接受基地１種容積率)【範例】'!$A$2:$N$57</definedName>
  </definedNames>
  <calcPr calcId="191029"/>
</workbook>
</file>

<file path=xl/calcChain.xml><?xml version="1.0" encoding="utf-8"?>
<calcChain xmlns="http://schemas.openxmlformats.org/spreadsheetml/2006/main">
  <c r="I36" i="15" l="1"/>
  <c r="I36" i="3"/>
  <c r="F36" i="15" l="1"/>
  <c r="M35" i="15"/>
  <c r="I35" i="15"/>
  <c r="M34" i="15"/>
  <c r="I34" i="15"/>
  <c r="M33" i="15"/>
  <c r="I33" i="15"/>
  <c r="M32" i="15"/>
  <c r="I32" i="15"/>
  <c r="M31" i="15"/>
  <c r="I31" i="15"/>
  <c r="M30" i="15"/>
  <c r="I30" i="15"/>
  <c r="M29" i="15"/>
  <c r="I29" i="15"/>
  <c r="M28" i="15"/>
  <c r="I28" i="15"/>
  <c r="M27" i="15"/>
  <c r="I27" i="15"/>
  <c r="K26" i="15" s="1"/>
  <c r="G48" i="15" s="1"/>
  <c r="M26" i="15"/>
  <c r="M36" i="15" s="1"/>
  <c r="N26" i="15" s="1"/>
  <c r="I26" i="15"/>
  <c r="M17" i="15"/>
  <c r="K17" i="15"/>
  <c r="K16" i="15"/>
  <c r="M16" i="15" s="1"/>
  <c r="K15" i="15"/>
  <c r="M15" i="15" s="1"/>
  <c r="M13" i="15"/>
  <c r="K13" i="15"/>
  <c r="M12" i="15"/>
  <c r="K12" i="15"/>
  <c r="K11" i="15"/>
  <c r="M11" i="15" s="1"/>
  <c r="M10" i="15"/>
  <c r="K10" i="15"/>
  <c r="K9" i="15"/>
  <c r="M9" i="15" s="1"/>
  <c r="K8" i="15"/>
  <c r="M8" i="15" s="1"/>
  <c r="K7" i="15"/>
  <c r="K18" i="15" s="1"/>
  <c r="M7" i="15" l="1"/>
  <c r="M18" i="15" s="1"/>
  <c r="N7" i="15" s="1"/>
  <c r="G56" i="15"/>
  <c r="G55" i="15"/>
  <c r="M27" i="3"/>
  <c r="M28" i="3"/>
  <c r="M29" i="3"/>
  <c r="M30" i="3"/>
  <c r="M31" i="3"/>
  <c r="M32" i="3"/>
  <c r="M33" i="3"/>
  <c r="M34" i="3"/>
  <c r="M35" i="3"/>
  <c r="M26" i="3"/>
  <c r="I27" i="3"/>
  <c r="I28" i="3"/>
  <c r="I29" i="3"/>
  <c r="I30" i="3"/>
  <c r="I31" i="3"/>
  <c r="I32" i="3"/>
  <c r="I33" i="3"/>
  <c r="I34" i="3"/>
  <c r="I35" i="3"/>
  <c r="I26" i="3"/>
  <c r="M17" i="3"/>
  <c r="M16" i="3"/>
  <c r="M15" i="3"/>
  <c r="K16" i="3"/>
  <c r="K15" i="3"/>
  <c r="K13" i="3"/>
  <c r="M13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M7" i="3" s="1"/>
  <c r="F36" i="3"/>
  <c r="K26" i="3" l="1"/>
  <c r="G53" i="3" s="1"/>
  <c r="G53" i="15"/>
  <c r="M36" i="3"/>
  <c r="N26" i="3" s="1"/>
  <c r="K18" i="3"/>
  <c r="K17" i="3" l="1"/>
  <c r="M18" i="3" l="1"/>
  <c r="N7" i="3" s="1"/>
  <c r="G48" i="3" s="1"/>
  <c r="G55" i="3" s="1"/>
  <c r="G57" i="15" l="1"/>
  <c r="G57" i="3"/>
  <c r="G59" i="15" l="1"/>
</calcChain>
</file>

<file path=xl/sharedStrings.xml><?xml version="1.0" encoding="utf-8"?>
<sst xmlns="http://schemas.openxmlformats.org/spreadsheetml/2006/main" count="298" uniqueCount="102">
  <si>
    <t>一、送出基地明細表</t>
  </si>
  <si>
    <t>序號</t>
  </si>
  <si>
    <t>段名</t>
  </si>
  <si>
    <t>地號</t>
  </si>
  <si>
    <t>類別</t>
  </si>
  <si>
    <t>辦理持分</t>
  </si>
  <si>
    <t>比例</t>
  </si>
  <si>
    <t>二、接受基地明細表</t>
  </si>
  <si>
    <t>接受基地資料小計</t>
  </si>
  <si>
    <t>三、增加之容積計算</t>
  </si>
  <si>
    <t>□申請第一類土地(依據「都市計畫容積移轉實施辦法」第9條第2項計算，計算式另行檢附)</t>
  </si>
  <si>
    <t>/</t>
    <phoneticPr fontId="2" type="noConversion"/>
  </si>
  <si>
    <t>段名</t>
    <phoneticPr fontId="2" type="noConversion"/>
  </si>
  <si>
    <r>
      <t>Ｍ</t>
    </r>
    <r>
      <rPr>
        <vertAlign val="superscript"/>
        <sz val="12"/>
        <rFont val="標楷體"/>
        <family val="4"/>
        <charset val="136"/>
      </rPr>
      <t>２</t>
    </r>
    <phoneticPr fontId="2" type="noConversion"/>
  </si>
  <si>
    <t xml:space="preserve">捐贈□第二類□第三類土地資料小計  </t>
  </si>
  <si>
    <r>
      <t>第一類土地基準容積率</t>
    </r>
    <r>
      <rPr>
        <u/>
        <sz val="12"/>
        <rFont val="標楷體"/>
        <family val="4"/>
        <charset val="136"/>
      </rPr>
      <t xml:space="preserve">                </t>
    </r>
    <r>
      <rPr>
        <sz val="12"/>
        <rFont val="標楷體"/>
        <family val="4"/>
        <charset val="136"/>
      </rPr>
      <t>(%)</t>
    </r>
    <phoneticPr fontId="2" type="noConversion"/>
  </si>
  <si>
    <t>土地使用分區</t>
    <phoneticPr fontId="2" type="noConversion"/>
  </si>
  <si>
    <t>□捐贈第二類土地(供公共開放空間使用之可建築土地)</t>
    <phoneticPr fontId="2" type="noConversion"/>
  </si>
  <si>
    <t>□捐贈第三類土地(公共設施保留地)</t>
    <phoneticPr fontId="2" type="noConversion"/>
  </si>
  <si>
    <r>
      <t>M</t>
    </r>
    <r>
      <rPr>
        <vertAlign val="superscript"/>
        <sz val="12"/>
        <rFont val="Times New Roman"/>
        <family val="1"/>
      </rPr>
      <t>2</t>
    </r>
    <phoneticPr fontId="2" type="noConversion"/>
  </si>
  <si>
    <t>1.申請類別請勾選。</t>
  </si>
  <si>
    <t>4.計算單位有效數字：</t>
  </si>
  <si>
    <t>註明：</t>
    <phoneticPr fontId="2" type="noConversion"/>
  </si>
  <si>
    <t xml:space="preserve">平均公告土地現值(元/m²)  </t>
    <phoneticPr fontId="2" type="noConversion"/>
  </si>
  <si>
    <t>公告土地現值 (元/m2)</t>
    <phoneticPr fontId="2" type="noConversion"/>
  </si>
  <si>
    <t>公告土地現值 (元/m²)</t>
    <phoneticPr fontId="2" type="noConversion"/>
  </si>
  <si>
    <t xml:space="preserve">平均公告土地現值(元/m²) </t>
    <phoneticPr fontId="2" type="noConversion"/>
  </si>
  <si>
    <t xml:space="preserve"> (C)=(B)/(A)</t>
    <phoneticPr fontId="2" type="noConversion"/>
  </si>
  <si>
    <t>(B)</t>
    <phoneticPr fontId="2" type="noConversion"/>
  </si>
  <si>
    <t>(I)</t>
    <phoneticPr fontId="2" type="noConversion"/>
  </si>
  <si>
    <t>(L)</t>
    <phoneticPr fontId="2" type="noConversion"/>
  </si>
  <si>
    <t>(E)</t>
    <phoneticPr fontId="2" type="noConversion"/>
  </si>
  <si>
    <r>
      <t>2.申請第一類土地應檢附已建築容積(M</t>
    </r>
    <r>
      <rPr>
        <vertAlign val="superscript"/>
        <sz val="12"/>
        <rFont val="標楷體"/>
        <family val="4"/>
        <charset val="136"/>
      </rPr>
      <t>2</t>
    </r>
    <r>
      <rPr>
        <sz val="12"/>
        <rFont val="標楷體"/>
        <family val="4"/>
        <charset val="136"/>
      </rPr>
      <t>)之計算式及相關圖說。</t>
    </r>
    <phoneticPr fontId="2" type="noConversion"/>
  </si>
  <si>
    <t>3.英文字母代碼說明：</t>
    <phoneticPr fontId="2" type="noConversion"/>
  </si>
  <si>
    <t>(A)：第二類或第三類送出基地之土地面積總合</t>
    <phoneticPr fontId="2" type="noConversion"/>
  </si>
  <si>
    <t>(B)：第二類或第三類送出基地之公告土地現值總額</t>
    <phoneticPr fontId="2" type="noConversion"/>
  </si>
  <si>
    <t>(C)：申請容積移轉當期第二類或第三類送出基地之平均公告土地現值</t>
    <phoneticPr fontId="2" type="noConversion"/>
  </si>
  <si>
    <t>(D)：接受基地面積</t>
    <phoneticPr fontId="2" type="noConversion"/>
  </si>
  <si>
    <t>(E)：接受基地面積小計</t>
    <phoneticPr fontId="2" type="noConversion"/>
  </si>
  <si>
    <t>(F)：接受基地之容積率</t>
    <phoneticPr fontId="2" type="noConversion"/>
  </si>
  <si>
    <t>(G)：接受基地之允建容積</t>
    <phoneticPr fontId="2" type="noConversion"/>
  </si>
  <si>
    <t>(H)：接受基地之平均容積率</t>
    <phoneticPr fontId="2" type="noConversion"/>
  </si>
  <si>
    <t>(I)：接受基地之公告土地現值總額</t>
    <phoneticPr fontId="2" type="noConversion"/>
  </si>
  <si>
    <t>(J)：申請容積移轉當期接受基地之平均公告土地現值</t>
    <phoneticPr fontId="2" type="noConversion"/>
  </si>
  <si>
    <t>(K)：本案可移入之總容積</t>
    <phoneticPr fontId="2" type="noConversion"/>
  </si>
  <si>
    <t>(K1)：第一類土地之送出基地可送出容積</t>
    <phoneticPr fontId="2" type="noConversion"/>
  </si>
  <si>
    <t>(K2)：第二類土地之送出基地可送出容積</t>
    <phoneticPr fontId="2" type="noConversion"/>
  </si>
  <si>
    <t>(K3)：第三類土地之送出基地可送出容積</t>
    <phoneticPr fontId="2" type="noConversion"/>
  </si>
  <si>
    <t>(L)：接受基地之允建容積總合</t>
    <phoneticPr fontId="2" type="noConversion"/>
  </si>
  <si>
    <t>（1）金額以新台幣為單位，計算至元為止(四捨五入)。</t>
    <phoneticPr fontId="2" type="noConversion"/>
  </si>
  <si>
    <t>（2）面積以平方公尺為單位，計算至小數點以下二位(捨去)。</t>
    <phoneticPr fontId="2" type="noConversion"/>
  </si>
  <si>
    <t>（3）「辦理持分」以分數表示之。</t>
    <phoneticPr fontId="2" type="noConversion"/>
  </si>
  <si>
    <t>本案接受基地可移入之總容積＝</t>
    <phoneticPr fontId="2" type="noConversion"/>
  </si>
  <si>
    <t xml:space="preserve"> (D)</t>
    <phoneticPr fontId="2" type="noConversion"/>
  </si>
  <si>
    <t xml:space="preserve"> (F)</t>
    <phoneticPr fontId="2" type="noConversion"/>
  </si>
  <si>
    <t xml:space="preserve"> (G)= (D)×(F)</t>
    <phoneticPr fontId="2" type="noConversion"/>
  </si>
  <si>
    <t xml:space="preserve"> (J)=(I)/(E)</t>
    <phoneticPr fontId="2" type="noConversion"/>
  </si>
  <si>
    <t>5.接受基地、送出基地二筆以上者，應按申請容積移轉當期各接受基地、送出基地公告土地現值，以面積加權平均計算之。接受基地二筆以上，且位於不同土地使用分區者，其容積率以面積加權平均計算之。</t>
    <phoneticPr fontId="2" type="noConversion"/>
  </si>
  <si>
    <t xml:space="preserve">申請□第一類土地資料小計 </t>
    <phoneticPr fontId="2" type="noConversion"/>
  </si>
  <si>
    <t>一種容積率情形：</t>
    <phoneticPr fontId="2" type="noConversion"/>
  </si>
  <si>
    <t>　․送出基地之基準容積＝</t>
    <phoneticPr fontId="2" type="noConversion"/>
  </si>
  <si>
    <r>
      <t>　․申請第一類可移出之容積</t>
    </r>
    <r>
      <rPr>
        <b/>
        <sz val="12"/>
        <rFont val="標楷體"/>
        <family val="4"/>
        <charset val="136"/>
      </rPr>
      <t>（</t>
    </r>
    <r>
      <rPr>
        <b/>
        <sz val="12"/>
        <rFont val="Times New Roman"/>
        <family val="1"/>
      </rPr>
      <t>K1</t>
    </r>
    <r>
      <rPr>
        <b/>
        <sz val="12"/>
        <rFont val="標楷體"/>
        <family val="4"/>
        <charset val="136"/>
      </rPr>
      <t>）＝</t>
    </r>
    <phoneticPr fontId="2" type="noConversion"/>
  </si>
  <si>
    <t>　․送出基地已建築之容積＝</t>
    <phoneticPr fontId="2" type="noConversion"/>
  </si>
  <si>
    <r>
      <t>　․送出基地可移出之容積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(K2) = (A)×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Times New Roman"/>
        <family val="1"/>
      </rPr>
      <t>× (H)</t>
    </r>
    <r>
      <rPr>
        <sz val="12"/>
        <rFont val="標楷體"/>
        <family val="4"/>
        <charset val="136"/>
      </rPr>
      <t>＝</t>
    </r>
    <phoneticPr fontId="2" type="noConversion"/>
  </si>
  <si>
    <t>二種容積率情形：</t>
    <phoneticPr fontId="2" type="noConversion"/>
  </si>
  <si>
    <t>本案接受基地可移入之最大容積＝</t>
    <phoneticPr fontId="2" type="noConversion"/>
  </si>
  <si>
    <t>面積(m²)</t>
    <phoneticPr fontId="2" type="noConversion"/>
  </si>
  <si>
    <t>(A)</t>
    <phoneticPr fontId="2" type="noConversion"/>
  </si>
  <si>
    <t>持分面積公告土地現值總額(元)</t>
    <phoneticPr fontId="2" type="noConversion"/>
  </si>
  <si>
    <r>
      <t>　․送出基地可移出之容積</t>
    </r>
    <r>
      <rPr>
        <b/>
        <sz val="12"/>
        <rFont val="Times New Roman"/>
        <family val="1"/>
      </rPr>
      <t xml:space="preserve"> (K3) = (A)×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Times New Roman"/>
        <family val="1"/>
      </rPr>
      <t>× (H)</t>
    </r>
    <r>
      <rPr>
        <sz val="12"/>
        <rFont val="標楷體"/>
        <family val="4"/>
        <charset val="136"/>
      </rPr>
      <t>＝</t>
    </r>
    <phoneticPr fontId="2" type="noConversion"/>
  </si>
  <si>
    <r>
      <t>本案送出基地可移出之總容積</t>
    </r>
    <r>
      <rPr>
        <b/>
        <sz val="14"/>
        <rFont val="Times New Roman"/>
        <family val="1"/>
      </rPr>
      <t>(K1)+(K2)+(K3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＝</t>
    </r>
    <phoneticPr fontId="2" type="noConversion"/>
  </si>
  <si>
    <t xml:space="preserve"> (H)= (L) / (E)</t>
    <phoneticPr fontId="2" type="noConversion"/>
  </si>
  <si>
    <t>容積率</t>
    <phoneticPr fontId="2" type="noConversion"/>
  </si>
  <si>
    <t>平均容積率</t>
    <phoneticPr fontId="2" type="noConversion"/>
  </si>
  <si>
    <t>（接受基地 一 種容積率）</t>
    <phoneticPr fontId="2" type="noConversion"/>
  </si>
  <si>
    <t>申請人：　　　　　　　　　　　　　　簽章：</t>
    <phoneticPr fontId="2" type="noConversion"/>
  </si>
  <si>
    <t>代理人：　　　　　　　　　　　　　　簽章：　</t>
    <phoneticPr fontId="2" type="noConversion"/>
  </si>
  <si>
    <t>（自填% ）</t>
    <phoneticPr fontId="2" type="noConversion"/>
  </si>
  <si>
    <t>桃園市政府都市計畫容積移轉許可審查計算表</t>
    <phoneticPr fontId="2" type="noConversion"/>
  </si>
  <si>
    <t>①＋②：</t>
  </si>
  <si>
    <t>（接受基地 二 種容積率）</t>
    <phoneticPr fontId="2" type="noConversion"/>
  </si>
  <si>
    <t>區</t>
    <phoneticPr fontId="2" type="noConversion"/>
  </si>
  <si>
    <r>
      <rPr>
        <sz val="14"/>
        <rFont val="Segoe UI Symbol"/>
        <family val="3"/>
      </rPr>
      <t>➀</t>
    </r>
    <r>
      <rPr>
        <sz val="14"/>
        <rFont val="標楷體"/>
        <family val="4"/>
        <charset val="136"/>
      </rPr>
      <t>第一種容積：</t>
    </r>
    <r>
      <rPr>
        <sz val="14"/>
        <rFont val="Calibri"/>
        <family val="4"/>
      </rPr>
      <t xml:space="preserve"> (E)×(H)×</t>
    </r>
    <r>
      <rPr>
        <sz val="14"/>
        <rFont val="標楷體"/>
        <family val="4"/>
        <charset val="136"/>
      </rPr>
      <t>容積率</t>
    </r>
    <phoneticPr fontId="2" type="noConversion"/>
  </si>
  <si>
    <r>
      <rPr>
        <sz val="14"/>
        <rFont val="Segoe UI Symbol"/>
        <family val="3"/>
      </rPr>
      <t>➀</t>
    </r>
    <r>
      <rPr>
        <sz val="14"/>
        <rFont val="標楷體"/>
        <family val="4"/>
        <charset val="136"/>
      </rPr>
      <t>第二種容積：</t>
    </r>
    <r>
      <rPr>
        <sz val="14"/>
        <rFont val="Calibri"/>
        <family val="4"/>
      </rPr>
      <t xml:space="preserve"> (E)×(H)×</t>
    </r>
    <r>
      <rPr>
        <sz val="14"/>
        <rFont val="標楷體"/>
        <family val="4"/>
        <charset val="136"/>
      </rPr>
      <t>容積率</t>
    </r>
    <phoneticPr fontId="2" type="noConversion"/>
  </si>
  <si>
    <t xml:space="preserve">   允建容積(M²)                     </t>
    <phoneticPr fontId="2" type="noConversion"/>
  </si>
  <si>
    <t>桃園區</t>
    <phoneticPr fontId="2" type="noConversion"/>
  </si>
  <si>
    <t>縣府段</t>
    <phoneticPr fontId="2" type="noConversion"/>
  </si>
  <si>
    <t>28</t>
    <phoneticPr fontId="2" type="noConversion"/>
  </si>
  <si>
    <t>29</t>
    <phoneticPr fontId="2" type="noConversion"/>
  </si>
  <si>
    <t>33</t>
    <phoneticPr fontId="2" type="noConversion"/>
  </si>
  <si>
    <t>三</t>
    <phoneticPr fontId="2" type="noConversion"/>
  </si>
  <si>
    <t>道路用地</t>
    <phoneticPr fontId="2" type="noConversion"/>
  </si>
  <si>
    <t>縣府段28.29</t>
    <phoneticPr fontId="2" type="noConversion"/>
  </si>
  <si>
    <t>縣府段33</t>
    <phoneticPr fontId="2" type="noConversion"/>
  </si>
  <si>
    <t>本案接受基地可移入之總容積＝(E)*(H)*(自填%)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</si>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</sst>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76" formatCode="0.00_ "/>
    <numFmt numFmtId="177" formatCode="#,##0.00_ "/>
    <numFmt numFmtId="178" formatCode="#,##0.00_);[Red]\(#,##0.00\)"/>
    <numFmt numFmtId="179" formatCode="#,##0_ "/>
    <numFmt numFmtId="180" formatCode="0_ "/>
    <numFmt numFmtId="181" formatCode="0_);[Red]\(0\)"/>
    <numFmt numFmtId="182" formatCode="#,##0_);[Red]\(#,##0\)"/>
    <numFmt numFmtId="183" formatCode="0.00_);[Red]\(0.00\)"/>
    <numFmt numFmtId="184" formatCode="_-* #,##0_-;\-* #,##0_-;_-* &quot;-&quot;??_-;_-@_-"/>
    <numFmt numFmtId="185" formatCode="0.000%"/>
  </numFmts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vertAlign val="superscript"/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u/>
      <sz val="12"/>
      <name val="標楷體"/>
      <family val="4"/>
      <charset val="136"/>
    </font>
    <font>
      <vertAlign val="superscript"/>
      <sz val="12"/>
      <name val="Times New Roman"/>
      <family val="1"/>
    </font>
    <font>
      <b/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Tahoma"/>
      <family val="2"/>
    </font>
    <font>
      <b/>
      <u val="singleAccounting"/>
      <sz val="12"/>
      <color indexed="8"/>
      <name val="Tahoma"/>
      <family val="2"/>
    </font>
    <font>
      <b/>
      <u/>
      <sz val="12"/>
      <name val="Tahoma"/>
      <family val="2"/>
    </font>
    <font>
      <sz val="11"/>
      <name val="Arial Unicode MS"/>
      <family val="3"/>
      <charset val="136"/>
    </font>
    <font>
      <sz val="14"/>
      <name val="新細明體"/>
      <family val="1"/>
      <charset val="136"/>
    </font>
    <font>
      <sz val="14"/>
      <name val="ｔ"/>
      <family val="3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u/>
      <sz val="14"/>
      <name val="標楷體"/>
      <family val="4"/>
      <charset val="136"/>
    </font>
    <font>
      <b/>
      <sz val="12"/>
      <name val="細明體"/>
      <family val="3"/>
      <charset val="136"/>
    </font>
    <font>
      <b/>
      <sz val="14"/>
      <name val="Tahoma"/>
      <family val="2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b/>
      <sz val="14"/>
      <color indexed="8"/>
      <name val="Times New Roman"/>
      <family val="1"/>
    </font>
    <font>
      <sz val="12"/>
      <name val="細明體"/>
      <family val="3"/>
      <charset val="136"/>
    </font>
    <font>
      <sz val="12"/>
      <color rgb="FFFF0000"/>
      <name val="標楷體"/>
      <family val="4"/>
      <charset val="136"/>
    </font>
    <font>
      <sz val="16"/>
      <color rgb="FFFF0000"/>
      <name val="新細明體"/>
      <family val="1"/>
      <charset val="136"/>
    </font>
    <font>
      <sz val="14"/>
      <name val="Segoe UI Symbol"/>
      <family val="3"/>
    </font>
    <font>
      <sz val="14"/>
      <name val="Calibri"/>
      <family val="4"/>
    </font>
    <font>
      <sz val="14"/>
      <name val="標楷體"/>
      <family val="3"/>
      <charset val="136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43" fontId="5" fillId="0" borderId="0" xfId="0" applyNumberFormat="1" applyFont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43" fontId="14" fillId="0" borderId="0" xfId="1" applyFont="1" applyFill="1" applyBorder="1" applyAlignment="1">
      <alignment vertical="center" wrapText="1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82" fontId="3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177" fontId="8" fillId="0" borderId="3" xfId="0" applyNumberFormat="1" applyFont="1" applyFill="1" applyBorder="1" applyAlignment="1" applyProtection="1">
      <alignment vertical="center" wrapText="1"/>
      <protection hidden="1"/>
    </xf>
    <xf numFmtId="177" fontId="3" fillId="0" borderId="4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Fill="1" applyBorder="1" applyAlignment="1" applyProtection="1">
      <alignment horizontal="right" vertical="center" wrapText="1"/>
      <protection hidden="1"/>
    </xf>
    <xf numFmtId="177" fontId="8" fillId="0" borderId="5" xfId="0" applyNumberFormat="1" applyFont="1" applyFill="1" applyBorder="1" applyAlignment="1" applyProtection="1">
      <alignment vertical="center" wrapText="1"/>
      <protection hidden="1"/>
    </xf>
    <xf numFmtId="182" fontId="8" fillId="0" borderId="3" xfId="0" applyNumberFormat="1" applyFont="1" applyFill="1" applyBorder="1" applyAlignment="1" applyProtection="1">
      <alignment vertical="center" wrapText="1"/>
      <protection hidden="1"/>
    </xf>
    <xf numFmtId="185" fontId="3" fillId="0" borderId="0" xfId="2" applyNumberFormat="1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179" fontId="3" fillId="2" borderId="9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2" fontId="7" fillId="0" borderId="1" xfId="0" applyNumberFormat="1" applyFont="1" applyFill="1" applyBorder="1" applyAlignment="1" applyProtection="1">
      <alignment vertical="center" wrapText="1"/>
      <protection locked="0"/>
    </xf>
    <xf numFmtId="184" fontId="8" fillId="0" borderId="11" xfId="1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182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9" fontId="3" fillId="2" borderId="9" xfId="2" applyFont="1" applyFill="1" applyBorder="1" applyAlignment="1" applyProtection="1">
      <alignment horizontal="center" vertical="center" wrapText="1"/>
      <protection locked="0"/>
    </xf>
    <xf numFmtId="179" fontId="8" fillId="0" borderId="3" xfId="0" applyNumberFormat="1" applyFont="1" applyFill="1" applyBorder="1" applyAlignment="1" applyProtection="1">
      <alignment vertical="center" wrapText="1"/>
      <protection locked="0"/>
    </xf>
    <xf numFmtId="17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85" fontId="22" fillId="0" borderId="0" xfId="2" applyNumberFormat="1" applyFont="1" applyBorder="1" applyAlignment="1" applyProtection="1">
      <alignment horizontal="right" vertical="center"/>
      <protection locked="0"/>
    </xf>
    <xf numFmtId="182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distributed" vertical="center" wrapText="1"/>
      <protection locked="0"/>
    </xf>
    <xf numFmtId="0" fontId="3" fillId="0" borderId="22" xfId="0" applyFont="1" applyFill="1" applyBorder="1" applyAlignment="1" applyProtection="1">
      <alignment horizontal="distributed" vertical="center" wrapText="1"/>
      <protection locked="0"/>
    </xf>
    <xf numFmtId="43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/>
      <protection locked="0"/>
    </xf>
    <xf numFmtId="185" fontId="13" fillId="0" borderId="22" xfId="2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182" fontId="1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3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0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8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9" fontId="3" fillId="2" borderId="0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9" fontId="25" fillId="0" borderId="0" xfId="2" applyFont="1" applyFill="1" applyBorder="1" applyAlignment="1" applyProtection="1">
      <alignment horizontal="center" vertical="top" wrapText="1"/>
      <protection locked="0"/>
    </xf>
    <xf numFmtId="177" fontId="23" fillId="0" borderId="0" xfId="2" applyNumberFormat="1" applyFont="1" applyFill="1" applyBorder="1" applyAlignment="1" applyProtection="1">
      <alignment horizontal="center" vertical="center" wrapText="1"/>
      <protection locked="0"/>
    </xf>
    <xf numFmtId="182" fontId="21" fillId="0" borderId="0" xfId="1" applyNumberFormat="1" applyFont="1" applyFill="1" applyBorder="1" applyAlignment="1" applyProtection="1">
      <alignment vertical="center" wrapText="1"/>
      <protection locked="0"/>
    </xf>
    <xf numFmtId="9" fontId="1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distributed" vertical="distributed" wrapText="1" readingOrder="1"/>
      <protection locked="0"/>
    </xf>
    <xf numFmtId="0" fontId="5" fillId="0" borderId="0" xfId="0" applyFont="1" applyBorder="1" applyAlignment="1" applyProtection="1">
      <alignment horizontal="distributed" vertical="distributed" wrapText="1"/>
      <protection locked="0"/>
    </xf>
    <xf numFmtId="43" fontId="14" fillId="0" borderId="0" xfId="1" applyNumberFormat="1" applyFont="1" applyFill="1" applyBorder="1" applyAlignment="1" applyProtection="1">
      <alignment vertical="center" wrapText="1"/>
      <protection locked="0"/>
    </xf>
    <xf numFmtId="182" fontId="15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82" fontId="0" fillId="0" borderId="0" xfId="0" applyNumberForma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82" fontId="0" fillId="0" borderId="0" xfId="0" applyNumberFormat="1" applyFill="1" applyProtection="1">
      <alignment vertical="center"/>
      <protection locked="0"/>
    </xf>
    <xf numFmtId="178" fontId="3" fillId="2" borderId="9" xfId="0" applyNumberFormat="1" applyFont="1" applyFill="1" applyBorder="1" applyAlignment="1" applyProtection="1">
      <alignment vertical="center" wrapText="1"/>
      <protection locked="0"/>
    </xf>
    <xf numFmtId="178" fontId="3" fillId="0" borderId="1" xfId="0" applyNumberFormat="1" applyFont="1" applyFill="1" applyBorder="1" applyAlignment="1" applyProtection="1">
      <alignment vertical="center"/>
      <protection hidden="1"/>
    </xf>
    <xf numFmtId="178" fontId="8" fillId="0" borderId="1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184" fontId="3" fillId="0" borderId="1" xfId="1" applyNumberFormat="1" applyFont="1" applyFill="1" applyBorder="1" applyAlignment="1" applyProtection="1">
      <alignment vertical="center" wrapText="1"/>
      <protection hidden="1"/>
    </xf>
    <xf numFmtId="43" fontId="19" fillId="2" borderId="4" xfId="1" applyNumberFormat="1" applyFont="1" applyFill="1" applyBorder="1" applyAlignment="1">
      <alignment horizontal="center" vertical="center"/>
    </xf>
    <xf numFmtId="181" fontId="19" fillId="2" borderId="4" xfId="0" applyNumberFormat="1" applyFont="1" applyFill="1" applyBorder="1" applyAlignment="1">
      <alignment vertical="center"/>
    </xf>
    <xf numFmtId="184" fontId="19" fillId="2" borderId="1" xfId="1" applyNumberFormat="1" applyFont="1" applyFill="1" applyBorder="1" applyAlignment="1">
      <alignment vertical="center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79" fontId="19" fillId="2" borderId="9" xfId="0" applyNumberFormat="1" applyFont="1" applyFill="1" applyBorder="1" applyAlignment="1" applyProtection="1">
      <alignment vertical="center"/>
      <protection locked="0"/>
    </xf>
    <xf numFmtId="184" fontId="3" fillId="2" borderId="1" xfId="1" applyNumberFormat="1" applyFont="1" applyFill="1" applyBorder="1" applyAlignment="1">
      <alignment vertical="center"/>
    </xf>
    <xf numFmtId="181" fontId="3" fillId="2" borderId="4" xfId="0" applyNumberFormat="1" applyFont="1" applyFill="1" applyBorder="1" applyAlignment="1">
      <alignment vertical="center"/>
    </xf>
    <xf numFmtId="179" fontId="19" fillId="2" borderId="9" xfId="0" applyNumberFormat="1" applyFont="1" applyFill="1" applyBorder="1" applyAlignment="1" applyProtection="1">
      <alignment vertical="center" wrapText="1"/>
      <protection locked="0"/>
    </xf>
    <xf numFmtId="178" fontId="5" fillId="0" borderId="0" xfId="0" applyNumberFormat="1" applyFont="1" applyBorder="1">
      <alignment vertical="center"/>
    </xf>
    <xf numFmtId="43" fontId="23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20" fillId="0" borderId="25" xfId="1" applyNumberFormat="1" applyFont="1" applyFill="1" applyBorder="1" applyAlignment="1" applyProtection="1">
      <alignment horizontal="right" vertical="center" wrapText="1"/>
      <protection hidden="1"/>
    </xf>
    <xf numFmtId="43" fontId="26" fillId="0" borderId="25" xfId="1" applyNumberFormat="1" applyFont="1" applyFill="1" applyBorder="1" applyAlignment="1" applyProtection="1">
      <alignment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176" fontId="19" fillId="2" borderId="4" xfId="1" applyNumberFormat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vertical="center"/>
    </xf>
    <xf numFmtId="0" fontId="0" fillId="0" borderId="0" xfId="0" applyFont="1" applyFill="1" applyProtection="1">
      <alignment vertical="center"/>
      <protection locked="0"/>
    </xf>
    <xf numFmtId="178" fontId="26" fillId="0" borderId="25" xfId="1" applyNumberFormat="1" applyFont="1" applyFill="1" applyBorder="1" applyAlignment="1" applyProtection="1">
      <alignment horizontal="center" vertical="center" wrapText="1"/>
      <protection hidden="1"/>
    </xf>
    <xf numFmtId="9" fontId="5" fillId="0" borderId="26" xfId="2" applyFont="1" applyBorder="1" applyAlignment="1" applyProtection="1">
      <alignment vertical="center" wrapText="1"/>
      <protection locked="0"/>
    </xf>
    <xf numFmtId="178" fontId="20" fillId="0" borderId="25" xfId="2" applyNumberFormat="1" applyFont="1" applyFill="1" applyBorder="1" applyAlignment="1" applyProtection="1">
      <alignment horizontal="right" vertical="center" wrapText="1"/>
      <protection hidden="1"/>
    </xf>
    <xf numFmtId="178" fontId="26" fillId="0" borderId="25" xfId="1" applyNumberFormat="1" applyFont="1" applyFill="1" applyBorder="1" applyAlignment="1" applyProtection="1">
      <alignment vertical="center" wrapText="1"/>
      <protection hidden="1"/>
    </xf>
    <xf numFmtId="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183" fontId="26" fillId="0" borderId="25" xfId="1" applyNumberFormat="1" applyFont="1" applyFill="1" applyBorder="1" applyAlignment="1" applyProtection="1">
      <alignment horizontal="right" vertical="center" wrapText="1"/>
      <protection hidden="1"/>
    </xf>
    <xf numFmtId="9" fontId="3" fillId="0" borderId="0" xfId="2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9" fontId="27" fillId="0" borderId="0" xfId="2" applyFont="1" applyFill="1" applyBorder="1" applyAlignment="1" applyProtection="1">
      <alignment horizontal="center" vertical="center" wrapText="1"/>
      <protection locked="0"/>
    </xf>
    <xf numFmtId="177" fontId="3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29" fillId="0" borderId="0" xfId="0" applyFont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18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82" fontId="8" fillId="0" borderId="31" xfId="1" applyNumberFormat="1" applyFont="1" applyFill="1" applyBorder="1" applyAlignment="1" applyProtection="1">
      <alignment vertical="center" wrapText="1"/>
      <protection hidden="1"/>
    </xf>
    <xf numFmtId="182" fontId="8" fillId="0" borderId="7" xfId="1" applyNumberFormat="1" applyFont="1" applyFill="1" applyBorder="1" applyAlignment="1" applyProtection="1">
      <alignment vertical="center" wrapText="1"/>
      <protection hidden="1"/>
    </xf>
    <xf numFmtId="182" fontId="8" fillId="0" borderId="17" xfId="1" applyNumberFormat="1" applyFont="1" applyFill="1" applyBorder="1" applyAlignment="1" applyProtection="1">
      <alignment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9" fontId="3" fillId="0" borderId="29" xfId="2" applyNumberFormat="1" applyFont="1" applyFill="1" applyBorder="1" applyAlignment="1" applyProtection="1">
      <alignment horizontal="center" vertical="center" wrapText="1"/>
      <protection hidden="1"/>
    </xf>
    <xf numFmtId="9" fontId="3" fillId="0" borderId="30" xfId="2" applyNumberFormat="1" applyFont="1" applyFill="1" applyBorder="1" applyAlignment="1" applyProtection="1">
      <alignment horizontal="center" vertical="center" wrapText="1"/>
      <protection hidden="1"/>
    </xf>
    <xf numFmtId="9" fontId="3" fillId="0" borderId="15" xfId="2" applyNumberFormat="1" applyFont="1" applyFill="1" applyBorder="1" applyAlignment="1" applyProtection="1">
      <alignment horizontal="center" vertical="center" wrapText="1"/>
      <protection hidden="1"/>
    </xf>
    <xf numFmtId="43" fontId="3" fillId="0" borderId="10" xfId="1" applyNumberFormat="1" applyFont="1" applyFill="1" applyBorder="1" applyAlignment="1" applyProtection="1">
      <alignment horizontal="right" vertical="center"/>
      <protection hidden="1"/>
    </xf>
    <xf numFmtId="43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182" fontId="8" fillId="0" borderId="31" xfId="0" applyNumberFormat="1" applyFont="1" applyFill="1" applyBorder="1" applyAlignment="1" applyProtection="1">
      <alignment vertical="center" wrapText="1"/>
      <protection hidden="1"/>
    </xf>
    <xf numFmtId="182" fontId="8" fillId="0" borderId="7" xfId="0" applyNumberFormat="1" applyFont="1" applyFill="1" applyBorder="1" applyAlignment="1" applyProtection="1">
      <alignment vertical="center" wrapText="1"/>
      <protection hidden="1"/>
    </xf>
    <xf numFmtId="182" fontId="8" fillId="0" borderId="32" xfId="0" applyNumberFormat="1" applyFont="1" applyFill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distributed" vertical="distributed" wrapText="1" readingOrder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9" fontId="28" fillId="0" borderId="26" xfId="2" applyFont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7" fontId="20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9" fontId="5" fillId="0" borderId="0" xfId="2" applyFont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178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178" fontId="8" fillId="0" borderId="40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一般" xfId="0" builtinId="0"/>
    <cellStyle name="千分位" xfId="1" builtinId="3"/>
    <cellStyle name="百分比" xfId="2" builtinId="5"/>
  </cellStyles>
  <dxfs count="28"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115551</xdr:rowOff>
    </xdr:from>
    <xdr:ext cx="1571071" cy="993542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7DD87205-097E-4EA3-B207-1994405FBF5A}"/>
            </a:ext>
          </a:extLst>
        </xdr:cNvPr>
        <xdr:cNvSpPr/>
      </xdr:nvSpPr>
      <xdr:spPr>
        <a:xfrm>
          <a:off x="0" y="115551"/>
          <a:ext cx="1571071" cy="99354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範例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190501</xdr:colOff>
      <xdr:row>0</xdr:row>
      <xdr:rowOff>11905</xdr:rowOff>
    </xdr:from>
    <xdr:ext cx="1571071" cy="993542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D00898C-1EDB-4F17-8A9B-E46978E12126}"/>
            </a:ext>
          </a:extLst>
        </xdr:cNvPr>
        <xdr:cNvSpPr/>
      </xdr:nvSpPr>
      <xdr:spPr>
        <a:xfrm>
          <a:off x="464345" y="11905"/>
          <a:ext cx="1571071" cy="99354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範例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P83"/>
  <sheetViews>
    <sheetView tabSelected="1" topLeftCell="A13" zoomScale="70" zoomScaleNormal="70" zoomScalePageLayoutView="70" workbookViewId="0">
      <selection activeCell="L36" sqref="L36"/>
    </sheetView>
  </sheetViews>
  <sheetFormatPr defaultRowHeight="16.5"/>
  <cols>
    <col min="1" max="1" width="3.625" style="92" customWidth="1"/>
    <col min="2" max="2" width="12.625" style="93" customWidth="1"/>
    <col min="3" max="3" width="16" style="93" customWidth="1"/>
    <col min="4" max="4" width="10" style="119" customWidth="1"/>
    <col min="5" max="5" width="13.875" style="94" customWidth="1"/>
    <col min="6" max="6" width="14.875" style="93" customWidth="1"/>
    <col min="7" max="7" width="11.75" style="93" customWidth="1"/>
    <col min="8" max="8" width="7.875" style="89" customWidth="1"/>
    <col min="9" max="9" width="5.125" style="89" customWidth="1"/>
    <col min="10" max="10" width="9.875" style="89" customWidth="1"/>
    <col min="11" max="11" width="15" style="93" customWidth="1"/>
    <col min="12" max="12" width="13.625" style="93" customWidth="1"/>
    <col min="13" max="13" width="16.625" style="95" customWidth="1"/>
    <col min="14" max="14" width="14.625" style="93" customWidth="1"/>
  </cols>
  <sheetData>
    <row r="1" spans="1:14" ht="31.5" customHeight="1"/>
    <row r="2" spans="1:14" ht="30.75" customHeight="1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29.2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2" customFormat="1" ht="26.25" customHeight="1" thickBot="1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s="2" customFormat="1" ht="36.75" customHeight="1">
      <c r="A5" s="142" t="s">
        <v>1</v>
      </c>
      <c r="B5" s="144" t="s">
        <v>81</v>
      </c>
      <c r="C5" s="144" t="s">
        <v>2</v>
      </c>
      <c r="D5" s="144" t="s">
        <v>3</v>
      </c>
      <c r="E5" s="144" t="s">
        <v>4</v>
      </c>
      <c r="F5" s="144" t="s">
        <v>16</v>
      </c>
      <c r="G5" s="144" t="s">
        <v>66</v>
      </c>
      <c r="H5" s="146" t="s">
        <v>5</v>
      </c>
      <c r="I5" s="147"/>
      <c r="J5" s="147"/>
      <c r="K5" s="148"/>
      <c r="L5" s="144" t="s">
        <v>25</v>
      </c>
      <c r="M5" s="149" t="s">
        <v>68</v>
      </c>
      <c r="N5" s="20" t="s">
        <v>26</v>
      </c>
    </row>
    <row r="6" spans="1:14" s="2" customFormat="1" ht="24" customHeight="1">
      <c r="A6" s="143"/>
      <c r="B6" s="145"/>
      <c r="C6" s="145"/>
      <c r="D6" s="145"/>
      <c r="E6" s="145"/>
      <c r="F6" s="145"/>
      <c r="G6" s="145"/>
      <c r="H6" s="151" t="s">
        <v>6</v>
      </c>
      <c r="I6" s="152"/>
      <c r="J6" s="153"/>
      <c r="K6" s="21" t="s">
        <v>66</v>
      </c>
      <c r="L6" s="145"/>
      <c r="M6" s="150"/>
      <c r="N6" s="22" t="s">
        <v>27</v>
      </c>
    </row>
    <row r="7" spans="1:14" s="7" customFormat="1" ht="23.1" customHeight="1">
      <c r="A7" s="23">
        <v>1</v>
      </c>
      <c r="B7" s="104" t="s">
        <v>85</v>
      </c>
      <c r="C7" s="104" t="s">
        <v>86</v>
      </c>
      <c r="D7" s="105" t="s">
        <v>95</v>
      </c>
      <c r="E7" s="106" t="s">
        <v>90</v>
      </c>
      <c r="F7" s="104" t="s">
        <v>91</v>
      </c>
      <c r="G7" s="101">
        <v>558</v>
      </c>
      <c r="H7" s="102">
        <v>5</v>
      </c>
      <c r="I7" s="99" t="s">
        <v>11</v>
      </c>
      <c r="J7" s="103">
        <v>27</v>
      </c>
      <c r="K7" s="97">
        <f t="shared" ref="K7:K13" si="0">IF(ISERR($G7*$H7/$J7=0),"",ROUNDDOWN($G7*$H7/$J7,2))</f>
        <v>103.33</v>
      </c>
      <c r="L7" s="107">
        <v>11800</v>
      </c>
      <c r="M7" s="12">
        <f t="shared" ref="M7:M13" si="1">IF(ISERR($K7*$L7=0),"",ROUND($K7*$L7,0))</f>
        <v>1219294</v>
      </c>
      <c r="N7" s="154">
        <f>IF(ISERR($M18/$K18=0),"",ROUND($M18/$K18,0))</f>
        <v>12437</v>
      </c>
    </row>
    <row r="8" spans="1:14" s="7" customFormat="1" ht="23.1" customHeight="1">
      <c r="A8" s="23">
        <v>2</v>
      </c>
      <c r="B8" s="104" t="s">
        <v>85</v>
      </c>
      <c r="C8" s="104" t="s">
        <v>86</v>
      </c>
      <c r="D8" s="105" t="s">
        <v>96</v>
      </c>
      <c r="E8" s="106" t="s">
        <v>90</v>
      </c>
      <c r="F8" s="104" t="s">
        <v>91</v>
      </c>
      <c r="G8" s="101">
        <v>4.82</v>
      </c>
      <c r="H8" s="102">
        <v>329</v>
      </c>
      <c r="I8" s="99" t="s">
        <v>11</v>
      </c>
      <c r="J8" s="103">
        <v>2880</v>
      </c>
      <c r="K8" s="97">
        <f t="shared" si="0"/>
        <v>0.55000000000000004</v>
      </c>
      <c r="L8" s="107">
        <v>11800</v>
      </c>
      <c r="M8" s="12">
        <f t="shared" si="1"/>
        <v>6490</v>
      </c>
      <c r="N8" s="155"/>
    </row>
    <row r="9" spans="1:14" s="7" customFormat="1" ht="23.1" customHeight="1">
      <c r="A9" s="23">
        <v>3</v>
      </c>
      <c r="B9" s="104" t="s">
        <v>85</v>
      </c>
      <c r="C9" s="104" t="s">
        <v>86</v>
      </c>
      <c r="D9" s="105" t="s">
        <v>97</v>
      </c>
      <c r="E9" s="106" t="s">
        <v>90</v>
      </c>
      <c r="F9" s="104" t="s">
        <v>91</v>
      </c>
      <c r="G9" s="101">
        <v>14.68</v>
      </c>
      <c r="H9" s="102">
        <v>643</v>
      </c>
      <c r="I9" s="99" t="s">
        <v>11</v>
      </c>
      <c r="J9" s="103">
        <v>3600</v>
      </c>
      <c r="K9" s="97">
        <f t="shared" si="0"/>
        <v>2.62</v>
      </c>
      <c r="L9" s="107">
        <v>11800</v>
      </c>
      <c r="M9" s="12">
        <f t="shared" si="1"/>
        <v>30916</v>
      </c>
      <c r="N9" s="155"/>
    </row>
    <row r="10" spans="1:14" s="7" customFormat="1" ht="23.1" customHeight="1">
      <c r="A10" s="23">
        <v>4</v>
      </c>
      <c r="B10" s="104" t="s">
        <v>85</v>
      </c>
      <c r="C10" s="104" t="s">
        <v>86</v>
      </c>
      <c r="D10" s="105" t="s">
        <v>98</v>
      </c>
      <c r="E10" s="106" t="s">
        <v>90</v>
      </c>
      <c r="F10" s="104" t="s">
        <v>91</v>
      </c>
      <c r="G10" s="101">
        <v>47.2</v>
      </c>
      <c r="H10" s="102">
        <v>643</v>
      </c>
      <c r="I10" s="99" t="s">
        <v>11</v>
      </c>
      <c r="J10" s="103">
        <v>3600</v>
      </c>
      <c r="K10" s="97">
        <f t="shared" si="0"/>
        <v>8.43</v>
      </c>
      <c r="L10" s="107">
        <v>11800</v>
      </c>
      <c r="M10" s="12">
        <f t="shared" si="1"/>
        <v>99474</v>
      </c>
      <c r="N10" s="155"/>
    </row>
    <row r="11" spans="1:14" s="7" customFormat="1" ht="23.1" customHeight="1">
      <c r="A11" s="23">
        <v>4</v>
      </c>
      <c r="B11" s="104" t="s">
        <v>85</v>
      </c>
      <c r="C11" s="104" t="s">
        <v>86</v>
      </c>
      <c r="D11" s="105" t="s">
        <v>99</v>
      </c>
      <c r="E11" s="106" t="s">
        <v>90</v>
      </c>
      <c r="F11" s="104" t="s">
        <v>91</v>
      </c>
      <c r="G11" s="101">
        <v>529.08000000000004</v>
      </c>
      <c r="H11" s="102">
        <v>769</v>
      </c>
      <c r="I11" s="99" t="s">
        <v>11</v>
      </c>
      <c r="J11" s="108">
        <v>10800</v>
      </c>
      <c r="K11" s="97">
        <f t="shared" si="0"/>
        <v>37.67</v>
      </c>
      <c r="L11" s="107">
        <v>19281</v>
      </c>
      <c r="M11" s="12">
        <f t="shared" si="1"/>
        <v>726315</v>
      </c>
      <c r="N11" s="155"/>
    </row>
    <row r="12" spans="1:14" s="7" customFormat="1" ht="23.1" customHeight="1">
      <c r="A12" s="23">
        <v>5</v>
      </c>
      <c r="B12" s="104" t="s">
        <v>85</v>
      </c>
      <c r="C12" s="104" t="s">
        <v>86</v>
      </c>
      <c r="D12" s="105" t="s">
        <v>100</v>
      </c>
      <c r="E12" s="106" t="s">
        <v>90</v>
      </c>
      <c r="F12" s="104" t="s">
        <v>91</v>
      </c>
      <c r="G12" s="101">
        <v>339.31</v>
      </c>
      <c r="H12" s="102">
        <v>703</v>
      </c>
      <c r="I12" s="99" t="s">
        <v>11</v>
      </c>
      <c r="J12" s="103">
        <v>2400</v>
      </c>
      <c r="K12" s="97">
        <f t="shared" si="0"/>
        <v>99.38</v>
      </c>
      <c r="L12" s="107">
        <v>11800</v>
      </c>
      <c r="M12" s="12">
        <f t="shared" si="1"/>
        <v>1172684</v>
      </c>
      <c r="N12" s="155"/>
    </row>
    <row r="13" spans="1:14" s="7" customFormat="1" ht="23.1" customHeight="1">
      <c r="A13" s="23">
        <v>6</v>
      </c>
      <c r="B13" s="104" t="s">
        <v>85</v>
      </c>
      <c r="C13" s="104" t="s">
        <v>86</v>
      </c>
      <c r="D13" s="105" t="s">
        <v>101</v>
      </c>
      <c r="E13" s="106" t="s">
        <v>90</v>
      </c>
      <c r="F13" s="104" t="s">
        <v>91</v>
      </c>
      <c r="G13" s="101">
        <v>190.21</v>
      </c>
      <c r="H13" s="102">
        <v>1</v>
      </c>
      <c r="I13" s="99" t="s">
        <v>11</v>
      </c>
      <c r="J13" s="108">
        <v>1</v>
      </c>
      <c r="K13" s="97">
        <f t="shared" si="0"/>
        <v>190.21</v>
      </c>
      <c r="L13" s="107">
        <v>11800</v>
      </c>
      <c r="M13" s="12">
        <f t="shared" si="1"/>
        <v>2244478</v>
      </c>
      <c r="N13" s="155"/>
    </row>
    <row r="14" spans="1:14" s="7" customFormat="1" ht="23.1" customHeight="1">
      <c r="A14" s="23">
        <v>7</v>
      </c>
      <c r="B14" s="115"/>
      <c r="C14" s="115"/>
      <c r="D14" s="105"/>
      <c r="E14" s="116"/>
      <c r="F14" s="104"/>
      <c r="G14" s="117"/>
      <c r="H14" s="109"/>
      <c r="I14" s="99"/>
      <c r="J14" s="118"/>
      <c r="K14" s="97"/>
      <c r="L14" s="107"/>
      <c r="M14" s="12"/>
      <c r="N14" s="155"/>
    </row>
    <row r="15" spans="1:14" s="7" customFormat="1" ht="23.1" customHeight="1">
      <c r="A15" s="23">
        <v>8</v>
      </c>
      <c r="B15" s="115"/>
      <c r="C15" s="115"/>
      <c r="D15" s="105"/>
      <c r="E15" s="116"/>
      <c r="F15" s="104"/>
      <c r="G15" s="117"/>
      <c r="H15" s="109"/>
      <c r="I15" s="99" t="s">
        <v>11</v>
      </c>
      <c r="J15" s="118"/>
      <c r="K15" s="97" t="str">
        <f>IF(ISERR($G15*$H15/$J15=0),"",ROUNDDOWN($G15*$H15/$J15,2))</f>
        <v/>
      </c>
      <c r="L15" s="107"/>
      <c r="M15" s="12" t="str">
        <f>IF(ISERR($K15*$L15=0),"",ROUND($K15*$L15,0))</f>
        <v/>
      </c>
      <c r="N15" s="155"/>
    </row>
    <row r="16" spans="1:14" s="7" customFormat="1" ht="23.1" customHeight="1">
      <c r="A16" s="23">
        <v>9</v>
      </c>
      <c r="B16" s="115"/>
      <c r="C16" s="115"/>
      <c r="D16" s="105"/>
      <c r="E16" s="116"/>
      <c r="F16" s="104"/>
      <c r="G16" s="117"/>
      <c r="H16" s="109"/>
      <c r="I16" s="99" t="s">
        <v>11</v>
      </c>
      <c r="J16" s="118"/>
      <c r="K16" s="97" t="str">
        <f>IF(ISERR($G16*$H16/$J16=0),"",ROUNDDOWN($G16*$H16/$J16,2))</f>
        <v/>
      </c>
      <c r="L16" s="107"/>
      <c r="M16" s="12" t="str">
        <f>IF(ISERR($K16*$L16=0),"",ROUND($K16*$L16,0))</f>
        <v/>
      </c>
      <c r="N16" s="155"/>
    </row>
    <row r="17" spans="1:14" s="7" customFormat="1" ht="23.1" customHeight="1">
      <c r="A17" s="23">
        <v>10</v>
      </c>
      <c r="B17" s="115"/>
      <c r="C17" s="115"/>
      <c r="D17" s="105"/>
      <c r="E17" s="116"/>
      <c r="F17" s="104"/>
      <c r="G17" s="117"/>
      <c r="H17" s="109"/>
      <c r="I17" s="99" t="s">
        <v>11</v>
      </c>
      <c r="J17" s="118"/>
      <c r="K17" s="97" t="str">
        <f t="shared" ref="K17" si="2">IF(ISERR(G17*H17/J17=0),"",ROUNDDOWN(G17*H17/J17,2))</f>
        <v/>
      </c>
      <c r="L17" s="107"/>
      <c r="M17" s="12" t="str">
        <f>IF(ISERR($K17*$L17=0),"",ROUND($K17*$L17,0))</f>
        <v/>
      </c>
      <c r="N17" s="155"/>
    </row>
    <row r="18" spans="1:14" s="7" customFormat="1" ht="24.95" customHeight="1">
      <c r="A18" s="136" t="s">
        <v>14</v>
      </c>
      <c r="B18" s="137"/>
      <c r="C18" s="137"/>
      <c r="D18" s="137"/>
      <c r="E18" s="137"/>
      <c r="F18" s="137"/>
      <c r="G18" s="138"/>
      <c r="H18" s="25"/>
      <c r="I18" s="26"/>
      <c r="J18" s="128" t="s">
        <v>67</v>
      </c>
      <c r="K18" s="98">
        <f>SUM($K7:$K17)</f>
        <v>442.19000000000005</v>
      </c>
      <c r="L18" s="27" t="s">
        <v>28</v>
      </c>
      <c r="M18" s="12">
        <f>SUM($M7:$M17)</f>
        <v>5499651</v>
      </c>
      <c r="N18" s="156"/>
    </row>
    <row r="19" spans="1:14" s="7" customFormat="1" ht="24.95" customHeight="1">
      <c r="A19" s="136" t="s">
        <v>58</v>
      </c>
      <c r="B19" s="137"/>
      <c r="C19" s="137"/>
      <c r="D19" s="137"/>
      <c r="E19" s="137"/>
      <c r="F19" s="137"/>
      <c r="G19" s="137"/>
      <c r="H19" s="26"/>
      <c r="I19" s="26"/>
      <c r="J19" s="26"/>
      <c r="K19" s="28"/>
      <c r="L19" s="29"/>
      <c r="M19" s="30"/>
      <c r="N19" s="31"/>
    </row>
    <row r="20" spans="1:14" s="2" customFormat="1" ht="24.95" customHeight="1" thickBot="1">
      <c r="A20" s="157" t="s">
        <v>15</v>
      </c>
      <c r="B20" s="158"/>
      <c r="C20" s="158"/>
      <c r="D20" s="158"/>
      <c r="E20" s="158"/>
      <c r="F20" s="158"/>
      <c r="G20" s="158"/>
      <c r="H20" s="32"/>
      <c r="I20" s="32"/>
      <c r="J20" s="32"/>
      <c r="K20" s="32"/>
      <c r="L20" s="32"/>
      <c r="M20" s="33"/>
      <c r="N20" s="34"/>
    </row>
    <row r="21" spans="1:14" s="2" customFormat="1" ht="5.25" hidden="1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s="2" customFormat="1" ht="11.2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6"/>
    </row>
    <row r="23" spans="1:14" s="2" customFormat="1" ht="28.5" customHeight="1" thickBot="1">
      <c r="A23" s="160" t="s">
        <v>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4" s="2" customFormat="1" ht="42" customHeight="1">
      <c r="A24" s="142" t="s">
        <v>1</v>
      </c>
      <c r="B24" s="144" t="s">
        <v>81</v>
      </c>
      <c r="C24" s="144" t="s">
        <v>12</v>
      </c>
      <c r="D24" s="144" t="s">
        <v>3</v>
      </c>
      <c r="E24" s="144" t="s">
        <v>16</v>
      </c>
      <c r="F24" s="38" t="s">
        <v>66</v>
      </c>
      <c r="G24" s="38" t="s">
        <v>72</v>
      </c>
      <c r="H24" s="161" t="s">
        <v>84</v>
      </c>
      <c r="I24" s="162"/>
      <c r="J24" s="163"/>
      <c r="K24" s="39" t="s">
        <v>73</v>
      </c>
      <c r="L24" s="144" t="s">
        <v>24</v>
      </c>
      <c r="M24" s="149" t="s">
        <v>68</v>
      </c>
      <c r="N24" s="20" t="s">
        <v>23</v>
      </c>
    </row>
    <row r="25" spans="1:14" s="2" customFormat="1" ht="29.25" customHeight="1">
      <c r="A25" s="143"/>
      <c r="B25" s="145"/>
      <c r="C25" s="145"/>
      <c r="D25" s="145"/>
      <c r="E25" s="145"/>
      <c r="F25" s="40" t="s">
        <v>53</v>
      </c>
      <c r="G25" s="40" t="s">
        <v>54</v>
      </c>
      <c r="H25" s="164" t="s">
        <v>55</v>
      </c>
      <c r="I25" s="165"/>
      <c r="J25" s="166"/>
      <c r="K25" s="41" t="s">
        <v>71</v>
      </c>
      <c r="L25" s="145"/>
      <c r="M25" s="150"/>
      <c r="N25" s="42" t="s">
        <v>56</v>
      </c>
    </row>
    <row r="26" spans="1:14" s="7" customFormat="1" ht="23.1" customHeight="1">
      <c r="A26" s="23">
        <v>1</v>
      </c>
      <c r="B26" s="104" t="s">
        <v>85</v>
      </c>
      <c r="C26" s="104" t="s">
        <v>86</v>
      </c>
      <c r="D26" s="105" t="s">
        <v>87</v>
      </c>
      <c r="E26" s="104"/>
      <c r="F26" s="96">
        <v>206.34</v>
      </c>
      <c r="G26" s="43">
        <v>1.8</v>
      </c>
      <c r="H26" s="15"/>
      <c r="I26" s="170">
        <f>IF(ISERR($F26*$G26)=0,"",ROUNDDOWN($F26*$G26,5))</f>
        <v>371.41199999999998</v>
      </c>
      <c r="J26" s="171"/>
      <c r="K26" s="167">
        <f>IF(ISERR($I36/$F36=0),"",SUM($I36/$F36))</f>
        <v>1.7999988830497209</v>
      </c>
      <c r="L26" s="110">
        <v>22300</v>
      </c>
      <c r="M26" s="100">
        <f>IF(ISERR($F26*$L26)=0,"",ROUND($F26*$L26,0))</f>
        <v>4601382</v>
      </c>
      <c r="N26" s="174">
        <f>IF(ISERR($M36/$F36),"",ROUND($M36/$F36,0))</f>
        <v>22300</v>
      </c>
    </row>
    <row r="27" spans="1:14" s="7" customFormat="1" ht="23.1" customHeight="1">
      <c r="A27" s="23">
        <v>2</v>
      </c>
      <c r="B27" s="104" t="s">
        <v>85</v>
      </c>
      <c r="C27" s="104" t="s">
        <v>86</v>
      </c>
      <c r="D27" s="105" t="s">
        <v>88</v>
      </c>
      <c r="E27" s="104"/>
      <c r="F27" s="96">
        <v>370.06</v>
      </c>
      <c r="G27" s="43">
        <v>1.8</v>
      </c>
      <c r="H27" s="15"/>
      <c r="I27" s="170">
        <f t="shared" ref="I27:I35" si="3">IF(ISERR($F27*$G27)=0,"",ROUNDDOWN($F27*$G27,5))</f>
        <v>666.10799999999995</v>
      </c>
      <c r="J27" s="171"/>
      <c r="K27" s="168"/>
      <c r="L27" s="110">
        <v>22300</v>
      </c>
      <c r="M27" s="100">
        <f t="shared" ref="M27:M35" si="4">IF(ISERR($F27*$L27)=0,"",ROUND($F27*$L27,0))</f>
        <v>8252338</v>
      </c>
      <c r="N27" s="175"/>
    </row>
    <row r="28" spans="1:14" s="7" customFormat="1" ht="23.1" customHeight="1">
      <c r="A28" s="23">
        <v>3</v>
      </c>
      <c r="B28" s="104" t="s">
        <v>85</v>
      </c>
      <c r="C28" s="104" t="s">
        <v>86</v>
      </c>
      <c r="D28" s="105" t="s">
        <v>89</v>
      </c>
      <c r="E28" s="104"/>
      <c r="F28" s="96">
        <v>1214.19</v>
      </c>
      <c r="G28" s="43">
        <v>1.8</v>
      </c>
      <c r="H28" s="15"/>
      <c r="I28" s="170">
        <f t="shared" si="3"/>
        <v>2185.5419999999999</v>
      </c>
      <c r="J28" s="171"/>
      <c r="K28" s="168"/>
      <c r="L28" s="110">
        <v>22300</v>
      </c>
      <c r="M28" s="100">
        <f t="shared" si="4"/>
        <v>27076437</v>
      </c>
      <c r="N28" s="175"/>
    </row>
    <row r="29" spans="1:14" s="7" customFormat="1" ht="23.1" customHeight="1">
      <c r="A29" s="23">
        <v>4</v>
      </c>
      <c r="B29" s="115"/>
      <c r="C29" s="115"/>
      <c r="D29" s="105"/>
      <c r="E29" s="116"/>
      <c r="F29" s="96"/>
      <c r="G29" s="43"/>
      <c r="H29" s="15"/>
      <c r="I29" s="170">
        <f t="shared" si="3"/>
        <v>0</v>
      </c>
      <c r="J29" s="171"/>
      <c r="K29" s="168"/>
      <c r="L29" s="24"/>
      <c r="M29" s="100">
        <f t="shared" si="4"/>
        <v>0</v>
      </c>
      <c r="N29" s="175"/>
    </row>
    <row r="30" spans="1:14" s="7" customFormat="1" ht="23.1" customHeight="1">
      <c r="A30" s="23">
        <v>5</v>
      </c>
      <c r="B30" s="115"/>
      <c r="C30" s="115"/>
      <c r="D30" s="105"/>
      <c r="E30" s="116"/>
      <c r="F30" s="96"/>
      <c r="G30" s="43"/>
      <c r="H30" s="15"/>
      <c r="I30" s="170">
        <f t="shared" si="3"/>
        <v>0</v>
      </c>
      <c r="J30" s="171"/>
      <c r="K30" s="168"/>
      <c r="L30" s="24"/>
      <c r="M30" s="100">
        <f t="shared" si="4"/>
        <v>0</v>
      </c>
      <c r="N30" s="175"/>
    </row>
    <row r="31" spans="1:14" s="7" customFormat="1" ht="23.1" customHeight="1">
      <c r="A31" s="23">
        <v>6</v>
      </c>
      <c r="B31" s="115"/>
      <c r="C31" s="115"/>
      <c r="D31" s="105"/>
      <c r="E31" s="116"/>
      <c r="F31" s="96"/>
      <c r="G31" s="43"/>
      <c r="H31" s="15"/>
      <c r="I31" s="170">
        <f t="shared" si="3"/>
        <v>0</v>
      </c>
      <c r="J31" s="171"/>
      <c r="K31" s="168"/>
      <c r="L31" s="24"/>
      <c r="M31" s="100">
        <f t="shared" si="4"/>
        <v>0</v>
      </c>
      <c r="N31" s="175"/>
    </row>
    <row r="32" spans="1:14" s="7" customFormat="1" ht="23.1" customHeight="1">
      <c r="A32" s="23">
        <v>7</v>
      </c>
      <c r="B32" s="115"/>
      <c r="C32" s="115"/>
      <c r="D32" s="105"/>
      <c r="E32" s="116"/>
      <c r="F32" s="96"/>
      <c r="G32" s="43"/>
      <c r="H32" s="15"/>
      <c r="I32" s="170">
        <f t="shared" si="3"/>
        <v>0</v>
      </c>
      <c r="J32" s="171"/>
      <c r="K32" s="168"/>
      <c r="L32" s="24"/>
      <c r="M32" s="100">
        <f t="shared" si="4"/>
        <v>0</v>
      </c>
      <c r="N32" s="175"/>
    </row>
    <row r="33" spans="1:14" s="7" customFormat="1" ht="23.1" customHeight="1">
      <c r="A33" s="23">
        <v>8</v>
      </c>
      <c r="B33" s="115"/>
      <c r="C33" s="115"/>
      <c r="D33" s="105"/>
      <c r="E33" s="116"/>
      <c r="F33" s="96"/>
      <c r="G33" s="43"/>
      <c r="H33" s="15"/>
      <c r="I33" s="170">
        <f t="shared" si="3"/>
        <v>0</v>
      </c>
      <c r="J33" s="171"/>
      <c r="K33" s="168"/>
      <c r="L33" s="24"/>
      <c r="M33" s="100">
        <f t="shared" si="4"/>
        <v>0</v>
      </c>
      <c r="N33" s="175"/>
    </row>
    <row r="34" spans="1:14" s="7" customFormat="1" ht="23.1" customHeight="1">
      <c r="A34" s="23">
        <v>9</v>
      </c>
      <c r="B34" s="115"/>
      <c r="C34" s="115"/>
      <c r="D34" s="105"/>
      <c r="E34" s="116"/>
      <c r="F34" s="96"/>
      <c r="G34" s="43"/>
      <c r="H34" s="15"/>
      <c r="I34" s="170">
        <f t="shared" si="3"/>
        <v>0</v>
      </c>
      <c r="J34" s="171"/>
      <c r="K34" s="168"/>
      <c r="L34" s="24"/>
      <c r="M34" s="100">
        <f t="shared" si="4"/>
        <v>0</v>
      </c>
      <c r="N34" s="175"/>
    </row>
    <row r="35" spans="1:14" s="7" customFormat="1" ht="23.1" customHeight="1">
      <c r="A35" s="23">
        <v>10</v>
      </c>
      <c r="B35" s="104"/>
      <c r="C35" s="104"/>
      <c r="D35" s="105"/>
      <c r="E35" s="106"/>
      <c r="F35" s="96"/>
      <c r="G35" s="43"/>
      <c r="H35" s="15"/>
      <c r="I35" s="170">
        <f t="shared" si="3"/>
        <v>0</v>
      </c>
      <c r="J35" s="171"/>
      <c r="K35" s="169"/>
      <c r="L35" s="24"/>
      <c r="M35" s="100">
        <f t="shared" si="4"/>
        <v>0</v>
      </c>
      <c r="N35" s="175"/>
    </row>
    <row r="36" spans="1:14" s="2" customFormat="1" ht="24.95" customHeight="1" thickBot="1">
      <c r="A36" s="157" t="s">
        <v>8</v>
      </c>
      <c r="B36" s="158"/>
      <c r="C36" s="158"/>
      <c r="D36" s="177"/>
      <c r="E36" s="13" t="s">
        <v>31</v>
      </c>
      <c r="F36" s="14">
        <f>IF(SUM($F26:$F35)=0,"",SUM($F26:$F35))</f>
        <v>1790.5900000000001</v>
      </c>
      <c r="G36" s="44"/>
      <c r="H36" s="16" t="s">
        <v>30</v>
      </c>
      <c r="I36" s="201">
        <f>ROUNDDOWN(SUM(I26:J35),2)</f>
        <v>3223.06</v>
      </c>
      <c r="J36" s="202"/>
      <c r="K36" s="17"/>
      <c r="L36" s="45" t="s">
        <v>29</v>
      </c>
      <c r="M36" s="18">
        <f>IF(SUM($M26:$M35)=0,"",SUM($M26:$M35))</f>
        <v>39930157</v>
      </c>
      <c r="N36" s="176"/>
    </row>
    <row r="37" spans="1:14" s="2" customFormat="1" ht="36" customHeight="1">
      <c r="A37" s="121"/>
      <c r="B37" s="121"/>
      <c r="C37" s="121"/>
      <c r="D37" s="121"/>
      <c r="E37" s="121"/>
      <c r="F37" s="121"/>
      <c r="G37" s="121"/>
      <c r="H37" s="184"/>
      <c r="I37" s="184"/>
      <c r="J37" s="184"/>
      <c r="K37" s="121"/>
      <c r="L37" s="121"/>
      <c r="M37" s="121"/>
      <c r="N37" s="121"/>
    </row>
    <row r="38" spans="1:14" s="2" customFormat="1" ht="20.25" thickBot="1">
      <c r="A38" s="160" t="s">
        <v>9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4" s="3" customFormat="1" ht="24" customHeight="1">
      <c r="A39" s="46"/>
      <c r="B39" s="190" t="s">
        <v>10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</row>
    <row r="40" spans="1:14" s="3" customFormat="1" ht="20.100000000000001" customHeight="1">
      <c r="A40" s="192"/>
      <c r="B40" s="180" t="s">
        <v>62</v>
      </c>
      <c r="C40" s="180"/>
      <c r="D40" s="180"/>
      <c r="E40" s="180"/>
      <c r="F40" s="49"/>
      <c r="G40" s="193"/>
      <c r="H40" s="193"/>
      <c r="I40" s="49" t="s">
        <v>13</v>
      </c>
      <c r="J40" s="49"/>
      <c r="K40" s="49"/>
      <c r="L40" s="49"/>
      <c r="M40" s="51"/>
      <c r="N40" s="52"/>
    </row>
    <row r="41" spans="1:14" s="3" customFormat="1" ht="20.100000000000001" customHeight="1">
      <c r="A41" s="192"/>
      <c r="B41" s="180" t="s">
        <v>60</v>
      </c>
      <c r="C41" s="180"/>
      <c r="D41" s="180"/>
      <c r="E41" s="180"/>
      <c r="F41" s="49"/>
      <c r="G41" s="193"/>
      <c r="H41" s="193"/>
      <c r="I41" s="49" t="s">
        <v>13</v>
      </c>
      <c r="J41" s="49"/>
      <c r="K41" s="49"/>
      <c r="L41" s="49"/>
      <c r="M41" s="51"/>
      <c r="N41" s="52"/>
    </row>
    <row r="42" spans="1:14" s="3" customFormat="1" ht="20.100000000000001" customHeight="1">
      <c r="A42" s="192"/>
      <c r="B42" s="180" t="s">
        <v>61</v>
      </c>
      <c r="C42" s="180"/>
      <c r="D42" s="180"/>
      <c r="E42" s="180"/>
      <c r="F42" s="180"/>
      <c r="G42" s="183"/>
      <c r="H42" s="183"/>
      <c r="I42" s="49" t="s">
        <v>13</v>
      </c>
      <c r="J42" s="49"/>
      <c r="K42" s="49"/>
      <c r="L42" s="49"/>
      <c r="M42" s="51"/>
      <c r="N42" s="52"/>
    </row>
    <row r="43" spans="1:14" s="3" customFormat="1" ht="12" customHeight="1">
      <c r="A43" s="47"/>
      <c r="B43" s="48"/>
      <c r="C43" s="48"/>
      <c r="D43" s="48"/>
      <c r="E43" s="48"/>
      <c r="F43" s="49"/>
      <c r="G43" s="49"/>
      <c r="H43" s="53"/>
      <c r="I43" s="49"/>
      <c r="J43" s="49"/>
      <c r="K43" s="49"/>
      <c r="L43" s="49"/>
      <c r="M43" s="51"/>
      <c r="N43" s="52"/>
    </row>
    <row r="44" spans="1:14" s="3" customFormat="1" ht="24.95" customHeight="1">
      <c r="A44" s="54"/>
      <c r="B44" s="180" t="s">
        <v>17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</row>
    <row r="45" spans="1:14" s="3" customFormat="1" ht="24.95" customHeight="1">
      <c r="A45" s="47"/>
      <c r="B45" s="182" t="s">
        <v>63</v>
      </c>
      <c r="C45" s="182"/>
      <c r="D45" s="182"/>
      <c r="E45" s="182"/>
      <c r="F45" s="182"/>
      <c r="G45" s="183"/>
      <c r="H45" s="183"/>
      <c r="I45" s="56" t="s">
        <v>19</v>
      </c>
      <c r="J45" s="49"/>
      <c r="K45" s="57"/>
      <c r="L45" s="53"/>
      <c r="M45" s="51"/>
      <c r="N45" s="52"/>
    </row>
    <row r="46" spans="1:14" s="3" customFormat="1" ht="12" customHeight="1">
      <c r="A46" s="47"/>
      <c r="B46" s="48"/>
      <c r="C46" s="48"/>
      <c r="D46" s="48"/>
      <c r="E46" s="48"/>
      <c r="F46" s="48"/>
      <c r="G46" s="48"/>
      <c r="H46" s="48"/>
      <c r="I46" s="48"/>
      <c r="J46" s="50"/>
      <c r="K46" s="50"/>
      <c r="L46" s="49"/>
      <c r="M46" s="51"/>
      <c r="N46" s="52"/>
    </row>
    <row r="47" spans="1:14" s="3" customFormat="1" ht="24.95" customHeight="1">
      <c r="A47" s="54"/>
      <c r="B47" s="180" t="s">
        <v>18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</row>
    <row r="48" spans="1:14" s="3" customFormat="1" ht="24.95" customHeight="1" thickBot="1">
      <c r="A48" s="47"/>
      <c r="B48" s="182" t="s">
        <v>69</v>
      </c>
      <c r="C48" s="182"/>
      <c r="D48" s="182"/>
      <c r="E48" s="182"/>
      <c r="F48" s="182"/>
      <c r="G48" s="194">
        <f>IF(ISERR($K18*($N7/$N26)*$K26=0),"",ROUNDDOWN($K18*($N7/$N26)*$K26,2))</f>
        <v>443.9</v>
      </c>
      <c r="H48" s="194"/>
      <c r="I48" s="56" t="s">
        <v>19</v>
      </c>
      <c r="J48" s="58"/>
      <c r="K48" s="59"/>
      <c r="L48" s="57"/>
      <c r="M48" s="60"/>
      <c r="N48" s="61"/>
    </row>
    <row r="49" spans="1:16" s="3" customFormat="1" ht="9.75" customHeight="1" thickBot="1">
      <c r="A49" s="62"/>
      <c r="B49" s="63"/>
      <c r="C49" s="64"/>
      <c r="D49" s="64"/>
      <c r="E49" s="64"/>
      <c r="F49" s="64"/>
      <c r="G49" s="65"/>
      <c r="H49" s="65"/>
      <c r="I49" s="66"/>
      <c r="J49" s="67"/>
      <c r="K49" s="68"/>
      <c r="L49" s="69"/>
      <c r="M49" s="70"/>
      <c r="N49" s="71"/>
    </row>
    <row r="50" spans="1:16" s="3" customFormat="1" ht="13.5" customHeight="1">
      <c r="A50" s="72"/>
      <c r="B50" s="48"/>
      <c r="C50" s="48"/>
      <c r="D50" s="48"/>
      <c r="E50" s="48"/>
      <c r="F50" s="73"/>
      <c r="G50" s="73"/>
      <c r="H50" s="56"/>
      <c r="I50" s="74"/>
      <c r="J50" s="75"/>
      <c r="K50" s="75"/>
      <c r="L50" s="75"/>
      <c r="M50" s="60"/>
      <c r="N50" s="57"/>
    </row>
    <row r="51" spans="1:16" s="3" customFormat="1" ht="21.95" customHeight="1">
      <c r="A51" s="185" t="s">
        <v>59</v>
      </c>
      <c r="B51" s="186"/>
      <c r="C51" s="187"/>
      <c r="D51" s="55"/>
      <c r="E51" s="55"/>
      <c r="F51" s="55"/>
      <c r="G51" s="55"/>
      <c r="H51" s="50"/>
      <c r="I51" s="50"/>
      <c r="J51" s="50"/>
      <c r="K51" s="49"/>
      <c r="L51" s="49"/>
      <c r="M51" s="76"/>
      <c r="N51" s="49"/>
    </row>
    <row r="52" spans="1:16" s="3" customFormat="1" ht="8.25" customHeight="1">
      <c r="A52" s="77"/>
      <c r="B52" s="77"/>
      <c r="C52" s="77"/>
      <c r="D52" s="55"/>
      <c r="E52" s="55"/>
      <c r="F52" s="55"/>
      <c r="G52" s="55"/>
      <c r="H52" s="50"/>
      <c r="I52" s="50"/>
      <c r="J52" s="50"/>
      <c r="K52" s="49"/>
      <c r="L52" s="49"/>
      <c r="M52" s="76"/>
      <c r="N52" s="49"/>
    </row>
    <row r="53" spans="1:16" s="3" customFormat="1" ht="25.5" customHeight="1">
      <c r="A53" s="178" t="s">
        <v>65</v>
      </c>
      <c r="B53" s="178"/>
      <c r="C53" s="178"/>
      <c r="D53" s="178"/>
      <c r="E53" s="178"/>
      <c r="F53" s="78">
        <v>0.4</v>
      </c>
      <c r="G53" s="120">
        <f>IF(ISERR($I36*$K26*$F53=0),"",ROUNDDOWN($F36*$K26*$F53,2))</f>
        <v>1289.22</v>
      </c>
      <c r="I53" s="49" t="s">
        <v>13</v>
      </c>
      <c r="J53" s="188" t="s">
        <v>75</v>
      </c>
      <c r="K53" s="188"/>
      <c r="L53" s="188"/>
      <c r="M53" s="188"/>
      <c r="N53" s="188"/>
    </row>
    <row r="54" spans="1:16" s="3" customFormat="1" ht="25.5" customHeight="1">
      <c r="A54" s="80"/>
      <c r="B54" s="80"/>
      <c r="C54" s="80"/>
      <c r="D54" s="80"/>
      <c r="E54" s="80"/>
      <c r="F54" s="81" t="s">
        <v>77</v>
      </c>
      <c r="G54" s="135"/>
      <c r="I54" s="49"/>
      <c r="J54" s="11"/>
      <c r="K54" s="11"/>
      <c r="L54" s="11"/>
      <c r="M54" s="83"/>
      <c r="N54" s="11"/>
    </row>
    <row r="55" spans="1:16" s="3" customFormat="1" ht="35.1" customHeight="1">
      <c r="A55" s="188" t="s">
        <v>70</v>
      </c>
      <c r="B55" s="188"/>
      <c r="C55" s="188"/>
      <c r="D55" s="188"/>
      <c r="E55" s="188"/>
      <c r="F55" s="19"/>
      <c r="G55" s="122">
        <f>IF(ISERR($G42+$G45+$G48=0),"",$G42+$G45+$G48)</f>
        <v>443.9</v>
      </c>
      <c r="I55" s="49" t="s">
        <v>13</v>
      </c>
      <c r="J55" s="11"/>
      <c r="K55" s="11"/>
      <c r="L55" s="11"/>
      <c r="M55" s="83"/>
      <c r="N55" s="11"/>
    </row>
    <row r="56" spans="1:16" s="3" customFormat="1" ht="14.25" customHeight="1">
      <c r="A56" s="80"/>
      <c r="B56" s="80"/>
      <c r="C56" s="80"/>
      <c r="D56" s="80"/>
      <c r="E56" s="80"/>
      <c r="F56" s="84"/>
      <c r="G56" s="82"/>
      <c r="I56" s="49"/>
      <c r="J56" s="11"/>
      <c r="K56" s="11"/>
      <c r="L56" s="11"/>
      <c r="M56" s="83"/>
      <c r="N56" s="11"/>
    </row>
    <row r="57" spans="1:16" s="3" customFormat="1" ht="35.1" customHeight="1">
      <c r="A57" s="178" t="s">
        <v>94</v>
      </c>
      <c r="B57" s="178"/>
      <c r="C57" s="178"/>
      <c r="D57" s="178"/>
      <c r="E57" s="178"/>
      <c r="F57" s="178"/>
      <c r="G57" s="123">
        <f>IF(G55&gt;G53,G53,G55)</f>
        <v>443.9</v>
      </c>
      <c r="I57" s="49" t="s">
        <v>13</v>
      </c>
      <c r="J57" s="179" t="s">
        <v>76</v>
      </c>
      <c r="K57" s="179"/>
      <c r="L57" s="179"/>
      <c r="M57" s="179"/>
      <c r="N57" s="179"/>
    </row>
    <row r="59" spans="1:16" s="1" customFormat="1">
      <c r="A59" s="189" t="s">
        <v>22</v>
      </c>
      <c r="B59" s="189"/>
      <c r="C59" s="89"/>
      <c r="D59" s="89"/>
      <c r="E59" s="90"/>
      <c r="F59" s="89"/>
      <c r="G59" s="89"/>
      <c r="H59" s="89"/>
      <c r="I59" s="89"/>
      <c r="J59" s="89"/>
      <c r="K59" s="89"/>
      <c r="L59" s="89"/>
      <c r="M59" s="89"/>
      <c r="N59" s="89"/>
      <c r="O59" s="91"/>
      <c r="P59" s="89"/>
    </row>
    <row r="60" spans="1:16" s="3" customFormat="1" ht="23.1" customHeight="1">
      <c r="A60" s="57"/>
      <c r="B60" s="172" t="s">
        <v>20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</row>
    <row r="61" spans="1:16" s="2" customFormat="1" ht="23.1" customHeight="1">
      <c r="A61" s="9"/>
      <c r="B61" s="173" t="s">
        <v>32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</row>
    <row r="62" spans="1:16" s="2" customFormat="1" ht="23.1" customHeight="1">
      <c r="A62" s="9"/>
      <c r="B62" s="173" t="s">
        <v>33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</row>
    <row r="63" spans="1:16" s="2" customFormat="1" ht="23.1" customHeight="1">
      <c r="A63" s="9"/>
      <c r="B63" s="172"/>
      <c r="C63" s="195" t="s">
        <v>34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</row>
    <row r="64" spans="1:16" s="2" customFormat="1" ht="23.1" customHeight="1">
      <c r="A64" s="9"/>
      <c r="B64" s="172"/>
      <c r="C64" s="195" t="s">
        <v>35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</row>
    <row r="65" spans="1:16" s="2" customFormat="1" ht="23.1" customHeight="1">
      <c r="A65" s="9"/>
      <c r="B65" s="172"/>
      <c r="C65" s="195" t="s">
        <v>36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</row>
    <row r="66" spans="1:16" s="2" customFormat="1" ht="23.1" customHeight="1">
      <c r="A66" s="9"/>
      <c r="B66" s="172"/>
      <c r="C66" s="195" t="s">
        <v>37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</row>
    <row r="67" spans="1:16" s="2" customFormat="1" ht="23.1" customHeight="1">
      <c r="A67" s="9"/>
      <c r="B67" s="172"/>
      <c r="C67" s="195" t="s">
        <v>38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</row>
    <row r="68" spans="1:16" s="2" customFormat="1" ht="23.1" customHeight="1">
      <c r="A68" s="9"/>
      <c r="B68" s="172"/>
      <c r="C68" s="195" t="s">
        <v>39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</row>
    <row r="69" spans="1:16" s="2" customFormat="1" ht="23.1" customHeight="1">
      <c r="A69" s="9"/>
      <c r="B69" s="172"/>
      <c r="C69" s="195" t="s">
        <v>40</v>
      </c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</row>
    <row r="70" spans="1:16" s="2" customFormat="1" ht="23.1" customHeight="1">
      <c r="A70" s="9"/>
      <c r="B70" s="172"/>
      <c r="C70" s="195" t="s">
        <v>41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</row>
    <row r="71" spans="1:16" s="2" customFormat="1" ht="23.1" customHeight="1">
      <c r="A71" s="9"/>
      <c r="B71" s="172"/>
      <c r="C71" s="195" t="s">
        <v>42</v>
      </c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</row>
    <row r="72" spans="1:16" s="2" customFormat="1" ht="23.1" customHeight="1">
      <c r="A72" s="9"/>
      <c r="B72" s="172"/>
      <c r="C72" s="195" t="s">
        <v>43</v>
      </c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</row>
    <row r="73" spans="1:16" s="2" customFormat="1" ht="23.1" customHeight="1">
      <c r="A73" s="9"/>
      <c r="B73" s="172"/>
      <c r="C73" s="195" t="s">
        <v>44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</row>
    <row r="74" spans="1:16" s="2" customFormat="1" ht="23.1" customHeight="1">
      <c r="A74" s="9"/>
      <c r="B74" s="172"/>
      <c r="C74" s="195" t="s">
        <v>45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</row>
    <row r="75" spans="1:16" s="2" customFormat="1" ht="23.1" customHeight="1">
      <c r="A75" s="9"/>
      <c r="B75" s="172"/>
      <c r="C75" s="195" t="s">
        <v>46</v>
      </c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</row>
    <row r="76" spans="1:16" s="2" customFormat="1" ht="23.1" customHeight="1">
      <c r="A76" s="9"/>
      <c r="B76" s="172"/>
      <c r="C76" s="195" t="s">
        <v>47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</row>
    <row r="77" spans="1:16" s="2" customFormat="1" ht="23.1" customHeight="1">
      <c r="A77" s="9"/>
      <c r="B77" s="10"/>
      <c r="C77" s="195" t="s">
        <v>48</v>
      </c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</row>
    <row r="78" spans="1:16" s="2" customFormat="1" ht="23.1" customHeight="1">
      <c r="A78" s="9"/>
      <c r="B78" s="173" t="s">
        <v>21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</row>
    <row r="79" spans="1:16" s="2" customFormat="1" ht="23.1" customHeight="1">
      <c r="A79" s="9"/>
      <c r="B79" s="10"/>
      <c r="C79" s="195" t="s">
        <v>49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</row>
    <row r="80" spans="1:16" s="2" customFormat="1" ht="23.1" customHeight="1">
      <c r="A80" s="9"/>
      <c r="B80" s="10"/>
      <c r="C80" s="195" t="s">
        <v>50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</row>
    <row r="81" spans="1:16" s="2" customFormat="1" ht="23.1" customHeight="1">
      <c r="A81" s="9"/>
      <c r="B81" s="10"/>
      <c r="C81" s="195" t="s">
        <v>51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</row>
    <row r="82" spans="1:16" s="2" customFormat="1" ht="46.5" customHeight="1">
      <c r="A82" s="9"/>
      <c r="B82" s="195" t="s">
        <v>57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</row>
    <row r="83" spans="1:16">
      <c r="D83" s="93"/>
      <c r="H83" s="93"/>
      <c r="I83" s="93"/>
      <c r="K83" s="89"/>
      <c r="L83" s="89"/>
      <c r="M83" s="93"/>
      <c r="O83" s="95"/>
      <c r="P83" s="93"/>
    </row>
  </sheetData>
  <sheetProtection algorithmName="SHA-512" hashValue="HOduRKt7PmpwDxVbuVfHJUhmwd2tdTp3J0rQymXnOfwYNY5hhnVuEg0Kbe3XkegvY9OswM0cSsMhvUhrnYpafw==" saltValue="+pKkorzj+CLHWItoqLbt3g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C35:D35" name="範圍4_2_4_1"/>
    <protectedRange sqref="G35" name="範圍4_5_2_1"/>
    <protectedRange sqref="G17" name="範圍1_6_1_1" securityDescriptor="O:WDG:WDD:(A;;CC;;;WD)"/>
    <protectedRange sqref="E14:E17" name="範圍4_2_1_1_1"/>
    <protectedRange sqref="H17" name="範圍1_7_2_2_1_1" securityDescriptor="O:WDG:WDD:(A;;CC;;;WD)"/>
    <protectedRange sqref="J17" name="範圍2_2_2_2_1_1"/>
    <protectedRange sqref="L17 L14" name="範圍3_1_1_1"/>
    <protectedRange sqref="B29:B34" name="範圍4_1_1_1"/>
    <protectedRange sqref="C29:D34" name="範圍4_2_4_1_1"/>
    <protectedRange sqref="E29:E34" name="範圍4_2_2_1_1_1"/>
    <protectedRange sqref="G29:G34" name="範圍4_5_2_1_1"/>
    <protectedRange sqref="C7:C13" name="範圍1_2_2_2" securityDescriptor="O:WDG:WDD:(A;;CC;;;WD)"/>
    <protectedRange sqref="D7:D13" name="範圍1_3_2_2" securityDescriptor="O:WDG:WDD:(A;;CC;;;WD)"/>
    <protectedRange sqref="B7:B13" name="範圍4_1_3"/>
    <protectedRange sqref="C26:C28" name="範圍1_2_2_4" securityDescriptor="O:WDG:WDD:(A;;CC;;;WD)"/>
    <protectedRange sqref="B26:B28" name="範圍4_1_5"/>
    <protectedRange sqref="D26:D28" name="範圍4_2_4_1_3"/>
    <protectedRange sqref="E26:E28" name="範圍4_2_2_1_1_3"/>
    <protectedRange sqref="G26:G28" name="範圍4_5_2_1_2"/>
    <protectedRange sqref="E7:E13" name="範圍4_2_1_1_3"/>
  </protectedRanges>
  <mergeCells count="90">
    <mergeCell ref="B82:P82"/>
    <mergeCell ref="C71:P71"/>
    <mergeCell ref="C72:P72"/>
    <mergeCell ref="C73:P73"/>
    <mergeCell ref="C74:P74"/>
    <mergeCell ref="C75:P75"/>
    <mergeCell ref="C76:P76"/>
    <mergeCell ref="C77:P77"/>
    <mergeCell ref="B78:P78"/>
    <mergeCell ref="C79:P79"/>
    <mergeCell ref="C80:P80"/>
    <mergeCell ref="C81:P81"/>
    <mergeCell ref="B62:P62"/>
    <mergeCell ref="B63:B76"/>
    <mergeCell ref="C63:P63"/>
    <mergeCell ref="C64:P64"/>
    <mergeCell ref="C65:P65"/>
    <mergeCell ref="C66:P66"/>
    <mergeCell ref="C67:P67"/>
    <mergeCell ref="C68:P68"/>
    <mergeCell ref="C69:P69"/>
    <mergeCell ref="C70:P70"/>
    <mergeCell ref="H37:J37"/>
    <mergeCell ref="A51:C51"/>
    <mergeCell ref="A53:E53"/>
    <mergeCell ref="J53:N53"/>
    <mergeCell ref="A59:B59"/>
    <mergeCell ref="A55:E55"/>
    <mergeCell ref="A38:N38"/>
    <mergeCell ref="B39:N39"/>
    <mergeCell ref="A40:A42"/>
    <mergeCell ref="B40:E40"/>
    <mergeCell ref="G40:H40"/>
    <mergeCell ref="B41:E41"/>
    <mergeCell ref="G41:H41"/>
    <mergeCell ref="B42:F42"/>
    <mergeCell ref="G42:H42"/>
    <mergeCell ref="G48:H48"/>
    <mergeCell ref="B60:P60"/>
    <mergeCell ref="B61:P61"/>
    <mergeCell ref="N26:N36"/>
    <mergeCell ref="I33:J33"/>
    <mergeCell ref="I34:J34"/>
    <mergeCell ref="I35:J35"/>
    <mergeCell ref="A36:D36"/>
    <mergeCell ref="I36:J36"/>
    <mergeCell ref="A57:F57"/>
    <mergeCell ref="J57:N57"/>
    <mergeCell ref="B44:N44"/>
    <mergeCell ref="B45:F45"/>
    <mergeCell ref="G45:H45"/>
    <mergeCell ref="B47:N47"/>
    <mergeCell ref="B48:F48"/>
    <mergeCell ref="I26:J26"/>
    <mergeCell ref="K26:K35"/>
    <mergeCell ref="I27:J27"/>
    <mergeCell ref="I28:J28"/>
    <mergeCell ref="I29:J29"/>
    <mergeCell ref="I30:J30"/>
    <mergeCell ref="I31:J31"/>
    <mergeCell ref="I32:J32"/>
    <mergeCell ref="A19:G19"/>
    <mergeCell ref="A20:G20"/>
    <mergeCell ref="A21:N21"/>
    <mergeCell ref="A23:N23"/>
    <mergeCell ref="A24:A25"/>
    <mergeCell ref="B24:B25"/>
    <mergeCell ref="C24:C25"/>
    <mergeCell ref="D24:D25"/>
    <mergeCell ref="E24:E25"/>
    <mergeCell ref="H24:J24"/>
    <mergeCell ref="L24:L25"/>
    <mergeCell ref="M24:M25"/>
    <mergeCell ref="H25:J25"/>
    <mergeCell ref="A18:G18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G5:G6"/>
    <mergeCell ref="H5:K5"/>
    <mergeCell ref="L5:L6"/>
    <mergeCell ref="M5:M6"/>
    <mergeCell ref="H6:J6"/>
    <mergeCell ref="N7:N18"/>
  </mergeCells>
  <phoneticPr fontId="2" type="noConversion"/>
  <conditionalFormatting sqref="I50">
    <cfRule type="cellIs" priority="28" stopIfTrue="1" operator="equal">
      <formula>0</formula>
    </cfRule>
  </conditionalFormatting>
  <conditionalFormatting sqref="K26 M18">
    <cfRule type="expression" dxfId="27" priority="27" stopIfTrue="1">
      <formula>0</formula>
    </cfRule>
  </conditionalFormatting>
  <conditionalFormatting sqref="G55">
    <cfRule type="expression" dxfId="26" priority="26" stopIfTrue="1">
      <formula>0</formula>
    </cfRule>
  </conditionalFormatting>
  <conditionalFormatting sqref="K27">
    <cfRule type="expression" dxfId="25" priority="25" stopIfTrue="1">
      <formula>0</formula>
    </cfRule>
  </conditionalFormatting>
  <conditionalFormatting sqref="K28">
    <cfRule type="expression" dxfId="24" priority="24" stopIfTrue="1">
      <formula>0</formula>
    </cfRule>
  </conditionalFormatting>
  <conditionalFormatting sqref="K29">
    <cfRule type="expression" dxfId="23" priority="23" stopIfTrue="1">
      <formula>0</formula>
    </cfRule>
  </conditionalFormatting>
  <conditionalFormatting sqref="M17">
    <cfRule type="expression" dxfId="22" priority="15" stopIfTrue="1">
      <formula>0</formula>
    </cfRule>
  </conditionalFormatting>
  <conditionalFormatting sqref="M14">
    <cfRule type="expression" dxfId="21" priority="13" stopIfTrue="1">
      <formula>0</formula>
    </cfRule>
  </conditionalFormatting>
  <conditionalFormatting sqref="M15:M16">
    <cfRule type="expression" dxfId="20" priority="12" stopIfTrue="1">
      <formula>0</formula>
    </cfRule>
  </conditionalFormatting>
  <conditionalFormatting sqref="K30">
    <cfRule type="expression" dxfId="19" priority="11" stopIfTrue="1">
      <formula>0</formula>
    </cfRule>
  </conditionalFormatting>
  <conditionalFormatting sqref="K31">
    <cfRule type="expression" dxfId="18" priority="10" stopIfTrue="1">
      <formula>0</formula>
    </cfRule>
  </conditionalFormatting>
  <conditionalFormatting sqref="K32">
    <cfRule type="expression" dxfId="17" priority="9" stopIfTrue="1">
      <formula>0</formula>
    </cfRule>
  </conditionalFormatting>
  <conditionalFormatting sqref="K33">
    <cfRule type="expression" dxfId="16" priority="4" stopIfTrue="1">
      <formula>0</formula>
    </cfRule>
  </conditionalFormatting>
  <conditionalFormatting sqref="K34">
    <cfRule type="expression" dxfId="15" priority="3" stopIfTrue="1">
      <formula>0</formula>
    </cfRule>
  </conditionalFormatting>
  <conditionalFormatting sqref="M7:M13">
    <cfRule type="expression" dxfId="14" priority="1" stopIfTrue="1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56" orientation="portrait" horizontalDpi="1200" verticalDpi="1200" r:id="rId1"/>
  <headerFooter alignWithMargins="0">
    <oddHeader>&amp;L**請於序號間新增，勿於最後一筆增加序號，以免未納入計算&amp;R&amp;10更新：111.02.22</oddHeader>
    <oddFooter>&amp;C(民)城行政F03-表四(計算表-容積率一樣)1/1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Q84"/>
  <sheetViews>
    <sheetView showZeros="0" topLeftCell="A13" zoomScale="80" zoomScaleNormal="80" zoomScalePageLayoutView="70" workbookViewId="0">
      <selection activeCell="A35" sqref="A35"/>
    </sheetView>
  </sheetViews>
  <sheetFormatPr defaultRowHeight="16.5"/>
  <cols>
    <col min="1" max="1" width="3.625" style="92" customWidth="1"/>
    <col min="2" max="2" width="12.625" style="93" customWidth="1"/>
    <col min="3" max="3" width="15.625" style="93" customWidth="1"/>
    <col min="4" max="4" width="12.625" style="93" customWidth="1"/>
    <col min="5" max="5" width="13.625" style="94" customWidth="1"/>
    <col min="6" max="6" width="13.625" style="93" customWidth="1"/>
    <col min="7" max="7" width="14.625" style="93" customWidth="1"/>
    <col min="8" max="8" width="6.625" style="89" customWidth="1"/>
    <col min="9" max="9" width="5.125" style="89" customWidth="1"/>
    <col min="10" max="10" width="8.625" style="89" customWidth="1"/>
    <col min="11" max="11" width="12.625" style="93" customWidth="1"/>
    <col min="12" max="12" width="13.625" style="93" customWidth="1"/>
    <col min="13" max="13" width="16.625" style="95" customWidth="1"/>
    <col min="14" max="14" width="14.625" style="93" customWidth="1"/>
    <col min="15" max="15" width="14.25" customWidth="1"/>
    <col min="20" max="20" width="12.875" customWidth="1"/>
    <col min="21" max="21" width="16.125" customWidth="1"/>
  </cols>
  <sheetData>
    <row r="1" spans="1:14" ht="27" customHeight="1"/>
    <row r="2" spans="1:14" ht="30.75" customHeight="1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31.5" customHeight="1">
      <c r="A3" s="140" t="s">
        <v>80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2" customFormat="1" ht="26.25" customHeight="1" thickBot="1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s="2" customFormat="1" ht="36.75" customHeight="1">
      <c r="A5" s="142" t="s">
        <v>1</v>
      </c>
      <c r="B5" s="144" t="s">
        <v>81</v>
      </c>
      <c r="C5" s="144" t="s">
        <v>2</v>
      </c>
      <c r="D5" s="144" t="s">
        <v>3</v>
      </c>
      <c r="E5" s="144" t="s">
        <v>4</v>
      </c>
      <c r="F5" s="144" t="s">
        <v>16</v>
      </c>
      <c r="G5" s="144" t="s">
        <v>66</v>
      </c>
      <c r="H5" s="146" t="s">
        <v>5</v>
      </c>
      <c r="I5" s="147"/>
      <c r="J5" s="147"/>
      <c r="K5" s="148"/>
      <c r="L5" s="144" t="s">
        <v>25</v>
      </c>
      <c r="M5" s="149" t="s">
        <v>68</v>
      </c>
      <c r="N5" s="20" t="s">
        <v>26</v>
      </c>
    </row>
    <row r="6" spans="1:14" s="2" customFormat="1" ht="24" customHeight="1">
      <c r="A6" s="143"/>
      <c r="B6" s="145"/>
      <c r="C6" s="145"/>
      <c r="D6" s="145"/>
      <c r="E6" s="145"/>
      <c r="F6" s="145"/>
      <c r="G6" s="145"/>
      <c r="H6" s="151" t="s">
        <v>6</v>
      </c>
      <c r="I6" s="152"/>
      <c r="J6" s="153"/>
      <c r="K6" s="133" t="s">
        <v>66</v>
      </c>
      <c r="L6" s="145"/>
      <c r="M6" s="150"/>
      <c r="N6" s="22" t="s">
        <v>27</v>
      </c>
    </row>
    <row r="7" spans="1:14" s="7" customFormat="1" ht="23.1" customHeight="1">
      <c r="A7" s="23">
        <v>1</v>
      </c>
      <c r="B7" s="104" t="s">
        <v>85</v>
      </c>
      <c r="C7" s="104" t="s">
        <v>86</v>
      </c>
      <c r="D7" s="105" t="s">
        <v>95</v>
      </c>
      <c r="E7" s="106" t="s">
        <v>90</v>
      </c>
      <c r="F7" s="104" t="s">
        <v>91</v>
      </c>
      <c r="G7" s="101">
        <v>558</v>
      </c>
      <c r="H7" s="102">
        <v>5</v>
      </c>
      <c r="I7" s="99" t="s">
        <v>11</v>
      </c>
      <c r="J7" s="103">
        <v>27</v>
      </c>
      <c r="K7" s="97">
        <f t="shared" ref="K7:K13" si="0">IF(ISERR($G7*$H7/$J7=0),"",ROUNDDOWN($G7*$H7/$J7,2))</f>
        <v>103.33</v>
      </c>
      <c r="L7" s="107">
        <v>11800</v>
      </c>
      <c r="M7" s="12">
        <f t="shared" ref="M7:M13" si="1">IF(ISERR($K7*$L7=0),"",ROUND($K7*$L7,0))</f>
        <v>1219294</v>
      </c>
      <c r="N7" s="154">
        <f>IF(ISERR($M18/$K18=0),"",ROUND($M18/$K18,0))</f>
        <v>12437</v>
      </c>
    </row>
    <row r="8" spans="1:14" s="7" customFormat="1" ht="23.1" customHeight="1">
      <c r="A8" s="23">
        <v>2</v>
      </c>
      <c r="B8" s="104" t="s">
        <v>85</v>
      </c>
      <c r="C8" s="104" t="s">
        <v>86</v>
      </c>
      <c r="D8" s="105" t="s">
        <v>96</v>
      </c>
      <c r="E8" s="106" t="s">
        <v>90</v>
      </c>
      <c r="F8" s="104" t="s">
        <v>91</v>
      </c>
      <c r="G8" s="101">
        <v>4.82</v>
      </c>
      <c r="H8" s="102">
        <v>329</v>
      </c>
      <c r="I8" s="99" t="s">
        <v>11</v>
      </c>
      <c r="J8" s="103">
        <v>2880</v>
      </c>
      <c r="K8" s="97">
        <f t="shared" si="0"/>
        <v>0.55000000000000004</v>
      </c>
      <c r="L8" s="107">
        <v>11800</v>
      </c>
      <c r="M8" s="12">
        <f t="shared" si="1"/>
        <v>6490</v>
      </c>
      <c r="N8" s="155"/>
    </row>
    <row r="9" spans="1:14" s="7" customFormat="1" ht="23.1" customHeight="1">
      <c r="A9" s="23">
        <v>3</v>
      </c>
      <c r="B9" s="104" t="s">
        <v>85</v>
      </c>
      <c r="C9" s="104" t="s">
        <v>86</v>
      </c>
      <c r="D9" s="105" t="s">
        <v>97</v>
      </c>
      <c r="E9" s="106" t="s">
        <v>90</v>
      </c>
      <c r="F9" s="104" t="s">
        <v>91</v>
      </c>
      <c r="G9" s="101">
        <v>14.68</v>
      </c>
      <c r="H9" s="102">
        <v>643</v>
      </c>
      <c r="I9" s="99" t="s">
        <v>11</v>
      </c>
      <c r="J9" s="103">
        <v>3600</v>
      </c>
      <c r="K9" s="97">
        <f t="shared" si="0"/>
        <v>2.62</v>
      </c>
      <c r="L9" s="107">
        <v>11800</v>
      </c>
      <c r="M9" s="12">
        <f t="shared" si="1"/>
        <v>30916</v>
      </c>
      <c r="N9" s="155"/>
    </row>
    <row r="10" spans="1:14" s="7" customFormat="1" ht="23.1" customHeight="1">
      <c r="A10" s="23">
        <v>4</v>
      </c>
      <c r="B10" s="104" t="s">
        <v>85</v>
      </c>
      <c r="C10" s="104" t="s">
        <v>86</v>
      </c>
      <c r="D10" s="105" t="s">
        <v>98</v>
      </c>
      <c r="E10" s="106" t="s">
        <v>90</v>
      </c>
      <c r="F10" s="104" t="s">
        <v>91</v>
      </c>
      <c r="G10" s="101">
        <v>47.2</v>
      </c>
      <c r="H10" s="102">
        <v>643</v>
      </c>
      <c r="I10" s="99" t="s">
        <v>11</v>
      </c>
      <c r="J10" s="103">
        <v>3600</v>
      </c>
      <c r="K10" s="97">
        <f t="shared" si="0"/>
        <v>8.43</v>
      </c>
      <c r="L10" s="107">
        <v>11800</v>
      </c>
      <c r="M10" s="12">
        <f t="shared" si="1"/>
        <v>99474</v>
      </c>
      <c r="N10" s="155"/>
    </row>
    <row r="11" spans="1:14" s="7" customFormat="1" ht="23.1" customHeight="1">
      <c r="A11" s="23">
        <v>4</v>
      </c>
      <c r="B11" s="104" t="s">
        <v>85</v>
      </c>
      <c r="C11" s="104" t="s">
        <v>86</v>
      </c>
      <c r="D11" s="105" t="s">
        <v>99</v>
      </c>
      <c r="E11" s="106" t="s">
        <v>90</v>
      </c>
      <c r="F11" s="104" t="s">
        <v>91</v>
      </c>
      <c r="G11" s="101">
        <v>529.08000000000004</v>
      </c>
      <c r="H11" s="102">
        <v>769</v>
      </c>
      <c r="I11" s="99" t="s">
        <v>11</v>
      </c>
      <c r="J11" s="108">
        <v>10800</v>
      </c>
      <c r="K11" s="97">
        <f t="shared" si="0"/>
        <v>37.67</v>
      </c>
      <c r="L11" s="107">
        <v>19281</v>
      </c>
      <c r="M11" s="12">
        <f t="shared" si="1"/>
        <v>726315</v>
      </c>
      <c r="N11" s="155"/>
    </row>
    <row r="12" spans="1:14" s="7" customFormat="1" ht="23.1" customHeight="1">
      <c r="A12" s="23">
        <v>5</v>
      </c>
      <c r="B12" s="104" t="s">
        <v>85</v>
      </c>
      <c r="C12" s="104" t="s">
        <v>86</v>
      </c>
      <c r="D12" s="105" t="s">
        <v>100</v>
      </c>
      <c r="E12" s="106" t="s">
        <v>90</v>
      </c>
      <c r="F12" s="104" t="s">
        <v>91</v>
      </c>
      <c r="G12" s="101">
        <v>339.31</v>
      </c>
      <c r="H12" s="102">
        <v>703</v>
      </c>
      <c r="I12" s="99" t="s">
        <v>11</v>
      </c>
      <c r="J12" s="103">
        <v>2400</v>
      </c>
      <c r="K12" s="97">
        <f t="shared" si="0"/>
        <v>99.38</v>
      </c>
      <c r="L12" s="107">
        <v>11800</v>
      </c>
      <c r="M12" s="12">
        <f t="shared" si="1"/>
        <v>1172684</v>
      </c>
      <c r="N12" s="155"/>
    </row>
    <row r="13" spans="1:14" s="7" customFormat="1" ht="23.1" customHeight="1">
      <c r="A13" s="23">
        <v>6</v>
      </c>
      <c r="B13" s="104" t="s">
        <v>85</v>
      </c>
      <c r="C13" s="104" t="s">
        <v>86</v>
      </c>
      <c r="D13" s="105" t="s">
        <v>101</v>
      </c>
      <c r="E13" s="106" t="s">
        <v>90</v>
      </c>
      <c r="F13" s="104" t="s">
        <v>91</v>
      </c>
      <c r="G13" s="101">
        <v>190.21</v>
      </c>
      <c r="H13" s="102">
        <v>1</v>
      </c>
      <c r="I13" s="99" t="s">
        <v>11</v>
      </c>
      <c r="J13" s="108">
        <v>1</v>
      </c>
      <c r="K13" s="97">
        <f t="shared" si="0"/>
        <v>190.21</v>
      </c>
      <c r="L13" s="107">
        <v>11800</v>
      </c>
      <c r="M13" s="12">
        <f t="shared" si="1"/>
        <v>2244478</v>
      </c>
      <c r="N13" s="155"/>
    </row>
    <row r="14" spans="1:14" s="7" customFormat="1" ht="23.1" customHeight="1">
      <c r="A14" s="23">
        <v>7</v>
      </c>
      <c r="B14" s="115"/>
      <c r="C14" s="115"/>
      <c r="D14" s="105"/>
      <c r="E14" s="116"/>
      <c r="F14" s="104"/>
      <c r="G14" s="117"/>
      <c r="H14" s="109"/>
      <c r="I14" s="99"/>
      <c r="J14" s="118"/>
      <c r="K14" s="97"/>
      <c r="L14" s="107"/>
      <c r="M14" s="12"/>
      <c r="N14" s="155"/>
    </row>
    <row r="15" spans="1:14" s="7" customFormat="1" ht="23.1" customHeight="1">
      <c r="A15" s="23">
        <v>8</v>
      </c>
      <c r="B15" s="115"/>
      <c r="C15" s="115"/>
      <c r="D15" s="105"/>
      <c r="E15" s="116"/>
      <c r="F15" s="104"/>
      <c r="G15" s="117"/>
      <c r="H15" s="109"/>
      <c r="I15" s="99" t="s">
        <v>11</v>
      </c>
      <c r="J15" s="118"/>
      <c r="K15" s="97" t="str">
        <f>IF(ISERR($G15*$H15/$J15=0),"",ROUNDDOWN($G15*$H15/$J15,2))</f>
        <v/>
      </c>
      <c r="L15" s="107"/>
      <c r="M15" s="12" t="str">
        <f>IF(ISERR($K15*$L15=0),"",ROUND($K15*$L15,0))</f>
        <v/>
      </c>
      <c r="N15" s="155"/>
    </row>
    <row r="16" spans="1:14" s="7" customFormat="1" ht="23.1" customHeight="1">
      <c r="A16" s="23">
        <v>9</v>
      </c>
      <c r="B16" s="115"/>
      <c r="C16" s="115"/>
      <c r="D16" s="105"/>
      <c r="E16" s="116"/>
      <c r="F16" s="104"/>
      <c r="G16" s="117"/>
      <c r="H16" s="109"/>
      <c r="I16" s="99" t="s">
        <v>11</v>
      </c>
      <c r="J16" s="118"/>
      <c r="K16" s="97" t="str">
        <f>IF(ISERR($G16*$H16/$J16=0),"",ROUNDDOWN($G16*$H16/$J16,2))</f>
        <v/>
      </c>
      <c r="L16" s="107"/>
      <c r="M16" s="12" t="str">
        <f>IF(ISERR($K16*$L16=0),"",ROUND($K16*$L16,0))</f>
        <v/>
      </c>
      <c r="N16" s="155"/>
    </row>
    <row r="17" spans="1:17" s="7" customFormat="1" ht="23.1" customHeight="1">
      <c r="A17" s="23">
        <v>10</v>
      </c>
      <c r="B17" s="115"/>
      <c r="C17" s="115"/>
      <c r="D17" s="105"/>
      <c r="E17" s="116"/>
      <c r="F17" s="104"/>
      <c r="G17" s="117"/>
      <c r="H17" s="109"/>
      <c r="I17" s="99" t="s">
        <v>11</v>
      </c>
      <c r="J17" s="118"/>
      <c r="K17" s="97" t="str">
        <f t="shared" ref="K17" si="2">IF(ISERR(G17*H17/J17=0),"",ROUNDDOWN(G17*H17/J17,2))</f>
        <v/>
      </c>
      <c r="L17" s="107"/>
      <c r="M17" s="12" t="str">
        <f>IF(ISERR($K17*$L17=0),"",ROUND($K17*$L17,0))</f>
        <v/>
      </c>
      <c r="N17" s="155"/>
    </row>
    <row r="18" spans="1:17" s="7" customFormat="1" ht="24.95" customHeight="1">
      <c r="A18" s="136" t="s">
        <v>14</v>
      </c>
      <c r="B18" s="137"/>
      <c r="C18" s="137"/>
      <c r="D18" s="137"/>
      <c r="E18" s="137"/>
      <c r="F18" s="137"/>
      <c r="G18" s="138"/>
      <c r="H18" s="25"/>
      <c r="I18" s="26"/>
      <c r="J18" s="128" t="s">
        <v>67</v>
      </c>
      <c r="K18" s="98">
        <f>SUM($K7:$K17)</f>
        <v>442.19000000000005</v>
      </c>
      <c r="L18" s="27" t="s">
        <v>28</v>
      </c>
      <c r="M18" s="12">
        <f>SUM($M7:$M17)</f>
        <v>5499651</v>
      </c>
      <c r="N18" s="156"/>
    </row>
    <row r="19" spans="1:17" s="7" customFormat="1" ht="24.95" customHeight="1">
      <c r="A19" s="136" t="s">
        <v>58</v>
      </c>
      <c r="B19" s="137"/>
      <c r="C19" s="137"/>
      <c r="D19" s="137"/>
      <c r="E19" s="137"/>
      <c r="F19" s="137"/>
      <c r="G19" s="137"/>
      <c r="H19" s="26"/>
      <c r="I19" s="26"/>
      <c r="J19" s="26"/>
      <c r="K19" s="28"/>
      <c r="L19" s="29"/>
      <c r="M19" s="30"/>
      <c r="N19" s="31"/>
    </row>
    <row r="20" spans="1:17" s="2" customFormat="1" ht="24.95" customHeight="1" thickBot="1">
      <c r="A20" s="157" t="s">
        <v>15</v>
      </c>
      <c r="B20" s="158"/>
      <c r="C20" s="158"/>
      <c r="D20" s="158"/>
      <c r="E20" s="158"/>
      <c r="F20" s="158"/>
      <c r="G20" s="158"/>
      <c r="H20" s="32"/>
      <c r="I20" s="32"/>
      <c r="J20" s="32"/>
      <c r="K20" s="32"/>
      <c r="L20" s="32"/>
      <c r="M20" s="33"/>
      <c r="N20" s="34"/>
    </row>
    <row r="21" spans="1:17" s="2" customFormat="1" ht="5.25" hidden="1" customHeight="1" thickTop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7" s="2" customFormat="1" ht="11.25" customHeight="1">
      <c r="A22" s="3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37"/>
      <c r="N22" s="129"/>
    </row>
    <row r="23" spans="1:17" s="2" customFormat="1" ht="28.5" customHeight="1" thickBot="1">
      <c r="A23" s="160" t="s">
        <v>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7" s="2" customFormat="1" ht="42" customHeight="1">
      <c r="A24" s="142" t="s">
        <v>1</v>
      </c>
      <c r="B24" s="144" t="s">
        <v>81</v>
      </c>
      <c r="C24" s="144" t="s">
        <v>12</v>
      </c>
      <c r="D24" s="144" t="s">
        <v>3</v>
      </c>
      <c r="E24" s="144" t="s">
        <v>16</v>
      </c>
      <c r="F24" s="130" t="s">
        <v>66</v>
      </c>
      <c r="G24" s="130" t="s">
        <v>72</v>
      </c>
      <c r="H24" s="161" t="s">
        <v>84</v>
      </c>
      <c r="I24" s="162"/>
      <c r="J24" s="163"/>
      <c r="K24" s="132" t="s">
        <v>73</v>
      </c>
      <c r="L24" s="144" t="s">
        <v>24</v>
      </c>
      <c r="M24" s="149" t="s">
        <v>68</v>
      </c>
      <c r="N24" s="20" t="s">
        <v>23</v>
      </c>
      <c r="Q24" s="9"/>
    </row>
    <row r="25" spans="1:17" s="2" customFormat="1" ht="29.25" customHeight="1">
      <c r="A25" s="143"/>
      <c r="B25" s="145"/>
      <c r="C25" s="145"/>
      <c r="D25" s="145"/>
      <c r="E25" s="145"/>
      <c r="F25" s="40" t="s">
        <v>53</v>
      </c>
      <c r="G25" s="40" t="s">
        <v>54</v>
      </c>
      <c r="H25" s="164" t="s">
        <v>55</v>
      </c>
      <c r="I25" s="165"/>
      <c r="J25" s="166"/>
      <c r="K25" s="131" t="s">
        <v>71</v>
      </c>
      <c r="L25" s="145"/>
      <c r="M25" s="150"/>
      <c r="N25" s="42" t="s">
        <v>56</v>
      </c>
    </row>
    <row r="26" spans="1:17" s="7" customFormat="1" ht="23.1" customHeight="1">
      <c r="A26" s="23">
        <v>1</v>
      </c>
      <c r="B26" s="104" t="s">
        <v>85</v>
      </c>
      <c r="C26" s="104" t="s">
        <v>86</v>
      </c>
      <c r="D26" s="105" t="s">
        <v>87</v>
      </c>
      <c r="E26" s="104"/>
      <c r="F26" s="96">
        <v>206.34</v>
      </c>
      <c r="G26" s="43">
        <v>1.8</v>
      </c>
      <c r="H26" s="15"/>
      <c r="I26" s="170">
        <f>IF(ISERR($F26*$G26)=0,"",ROUNDDOWN($F26*$G26,5))</f>
        <v>371.41199999999998</v>
      </c>
      <c r="J26" s="171"/>
      <c r="K26" s="167">
        <f>IF(ISERR($I36/$F36=0),"",SUM($I36/$F36))</f>
        <v>1.7999988830497209</v>
      </c>
      <c r="L26" s="110">
        <v>22300</v>
      </c>
      <c r="M26" s="100">
        <f>IF(ISERR($F26*$L26)=0,"",ROUND($F26*$L26,0))</f>
        <v>4601382</v>
      </c>
      <c r="N26" s="174">
        <f>IF(ISERR($M36/$F36),"",ROUND($M36/$F36,0))</f>
        <v>22300</v>
      </c>
    </row>
    <row r="27" spans="1:17" s="7" customFormat="1" ht="23.1" customHeight="1">
      <c r="A27" s="23">
        <v>2</v>
      </c>
      <c r="B27" s="104" t="s">
        <v>85</v>
      </c>
      <c r="C27" s="104" t="s">
        <v>86</v>
      </c>
      <c r="D27" s="105" t="s">
        <v>88</v>
      </c>
      <c r="E27" s="104"/>
      <c r="F27" s="96">
        <v>370.06</v>
      </c>
      <c r="G27" s="43">
        <v>1.8</v>
      </c>
      <c r="H27" s="15"/>
      <c r="I27" s="170">
        <f t="shared" ref="I27:I35" si="3">IF(ISERR($F27*$G27)=0,"",ROUNDDOWN($F27*$G27,5))</f>
        <v>666.10799999999995</v>
      </c>
      <c r="J27" s="171"/>
      <c r="K27" s="168"/>
      <c r="L27" s="110">
        <v>22300</v>
      </c>
      <c r="M27" s="100">
        <f t="shared" ref="M27:M35" si="4">IF(ISERR($F27*$L27)=0,"",ROUND($F27*$L27,0))</f>
        <v>8252338</v>
      </c>
      <c r="N27" s="175"/>
    </row>
    <row r="28" spans="1:17" s="7" customFormat="1" ht="23.1" customHeight="1">
      <c r="A28" s="23">
        <v>3</v>
      </c>
      <c r="B28" s="104" t="s">
        <v>85</v>
      </c>
      <c r="C28" s="104" t="s">
        <v>86</v>
      </c>
      <c r="D28" s="105" t="s">
        <v>89</v>
      </c>
      <c r="E28" s="104"/>
      <c r="F28" s="96">
        <v>1214.19</v>
      </c>
      <c r="G28" s="43">
        <v>1.8</v>
      </c>
      <c r="H28" s="15"/>
      <c r="I28" s="170">
        <f t="shared" si="3"/>
        <v>2185.5419999999999</v>
      </c>
      <c r="J28" s="171"/>
      <c r="K28" s="168"/>
      <c r="L28" s="110">
        <v>22300</v>
      </c>
      <c r="M28" s="100">
        <f t="shared" si="4"/>
        <v>27076437</v>
      </c>
      <c r="N28" s="175"/>
    </row>
    <row r="29" spans="1:17" s="7" customFormat="1" ht="23.1" customHeight="1">
      <c r="A29" s="23">
        <v>4</v>
      </c>
      <c r="B29" s="115"/>
      <c r="C29" s="115"/>
      <c r="D29" s="105"/>
      <c r="E29" s="116"/>
      <c r="F29" s="96"/>
      <c r="G29" s="43"/>
      <c r="H29" s="15"/>
      <c r="I29" s="170">
        <f t="shared" si="3"/>
        <v>0</v>
      </c>
      <c r="J29" s="171"/>
      <c r="K29" s="168"/>
      <c r="L29" s="24"/>
      <c r="M29" s="100">
        <f t="shared" si="4"/>
        <v>0</v>
      </c>
      <c r="N29" s="175"/>
    </row>
    <row r="30" spans="1:17" s="7" customFormat="1" ht="23.1" customHeight="1">
      <c r="A30" s="23">
        <v>5</v>
      </c>
      <c r="B30" s="115"/>
      <c r="C30" s="115"/>
      <c r="D30" s="105"/>
      <c r="E30" s="116"/>
      <c r="F30" s="96"/>
      <c r="G30" s="43"/>
      <c r="H30" s="15"/>
      <c r="I30" s="170">
        <f t="shared" si="3"/>
        <v>0</v>
      </c>
      <c r="J30" s="171"/>
      <c r="K30" s="168"/>
      <c r="L30" s="24"/>
      <c r="M30" s="100">
        <f t="shared" si="4"/>
        <v>0</v>
      </c>
      <c r="N30" s="175"/>
    </row>
    <row r="31" spans="1:17" s="7" customFormat="1" ht="23.1" customHeight="1">
      <c r="A31" s="23">
        <v>6</v>
      </c>
      <c r="B31" s="115"/>
      <c r="C31" s="115"/>
      <c r="D31" s="105"/>
      <c r="E31" s="116"/>
      <c r="F31" s="96"/>
      <c r="G31" s="43"/>
      <c r="H31" s="15"/>
      <c r="I31" s="170">
        <f t="shared" si="3"/>
        <v>0</v>
      </c>
      <c r="J31" s="171"/>
      <c r="K31" s="168"/>
      <c r="L31" s="24"/>
      <c r="M31" s="100">
        <f t="shared" si="4"/>
        <v>0</v>
      </c>
      <c r="N31" s="175"/>
    </row>
    <row r="32" spans="1:17" s="7" customFormat="1" ht="23.1" customHeight="1">
      <c r="A32" s="23">
        <v>7</v>
      </c>
      <c r="B32" s="115"/>
      <c r="C32" s="115"/>
      <c r="D32" s="105"/>
      <c r="E32" s="116"/>
      <c r="F32" s="96"/>
      <c r="G32" s="43"/>
      <c r="H32" s="15"/>
      <c r="I32" s="170">
        <f t="shared" si="3"/>
        <v>0</v>
      </c>
      <c r="J32" s="171"/>
      <c r="K32" s="168"/>
      <c r="L32" s="24"/>
      <c r="M32" s="100">
        <f t="shared" si="4"/>
        <v>0</v>
      </c>
      <c r="N32" s="175"/>
    </row>
    <row r="33" spans="1:15" s="7" customFormat="1" ht="23.1" customHeight="1">
      <c r="A33" s="23">
        <v>8</v>
      </c>
      <c r="B33" s="115"/>
      <c r="C33" s="115"/>
      <c r="D33" s="105"/>
      <c r="E33" s="116"/>
      <c r="F33" s="96"/>
      <c r="G33" s="43"/>
      <c r="H33" s="15"/>
      <c r="I33" s="170">
        <f t="shared" si="3"/>
        <v>0</v>
      </c>
      <c r="J33" s="171"/>
      <c r="K33" s="168"/>
      <c r="L33" s="24"/>
      <c r="M33" s="100">
        <f t="shared" si="4"/>
        <v>0</v>
      </c>
      <c r="N33" s="175"/>
    </row>
    <row r="34" spans="1:15" s="7" customFormat="1" ht="23.1" customHeight="1">
      <c r="A34" s="23">
        <v>9</v>
      </c>
      <c r="B34" s="115"/>
      <c r="C34" s="115"/>
      <c r="D34" s="105"/>
      <c r="E34" s="116"/>
      <c r="F34" s="96"/>
      <c r="G34" s="43"/>
      <c r="H34" s="15"/>
      <c r="I34" s="170">
        <f t="shared" si="3"/>
        <v>0</v>
      </c>
      <c r="J34" s="171"/>
      <c r="K34" s="168"/>
      <c r="L34" s="24"/>
      <c r="M34" s="100">
        <f t="shared" si="4"/>
        <v>0</v>
      </c>
      <c r="N34" s="175"/>
    </row>
    <row r="35" spans="1:15" s="7" customFormat="1" ht="23.1" customHeight="1">
      <c r="A35" s="23">
        <v>10</v>
      </c>
      <c r="B35" s="104"/>
      <c r="C35" s="104"/>
      <c r="D35" s="105"/>
      <c r="E35" s="106"/>
      <c r="F35" s="96"/>
      <c r="G35" s="43"/>
      <c r="H35" s="15"/>
      <c r="I35" s="170">
        <f t="shared" si="3"/>
        <v>0</v>
      </c>
      <c r="J35" s="171"/>
      <c r="K35" s="169"/>
      <c r="L35" s="24"/>
      <c r="M35" s="100">
        <f t="shared" si="4"/>
        <v>0</v>
      </c>
      <c r="N35" s="175"/>
    </row>
    <row r="36" spans="1:15" s="2" customFormat="1" ht="24.95" customHeight="1" thickBot="1">
      <c r="A36" s="157" t="s">
        <v>8</v>
      </c>
      <c r="B36" s="158"/>
      <c r="C36" s="158"/>
      <c r="D36" s="177"/>
      <c r="E36" s="13" t="s">
        <v>31</v>
      </c>
      <c r="F36" s="14">
        <f>IF(SUM($F26:$F35)=0,"",SUM($F26:$F35))</f>
        <v>1790.5900000000001</v>
      </c>
      <c r="G36" s="44"/>
      <c r="H36" s="16" t="s">
        <v>30</v>
      </c>
      <c r="I36" s="201">
        <f>ROUNDDOWN(SUM(I26:J35),2)</f>
        <v>3223.06</v>
      </c>
      <c r="J36" s="202"/>
      <c r="K36" s="17"/>
      <c r="L36" s="45" t="s">
        <v>29</v>
      </c>
      <c r="M36" s="18">
        <f>IF(SUM($M26:$M35)=0,"",SUM($M26:$M35))</f>
        <v>39930157</v>
      </c>
      <c r="N36" s="176"/>
    </row>
    <row r="37" spans="1:15" s="2" customFormat="1" ht="12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</row>
    <row r="38" spans="1:15" s="2" customFormat="1" ht="20.25" thickBot="1">
      <c r="A38" s="200" t="s">
        <v>9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</row>
    <row r="39" spans="1:15" s="3" customFormat="1" ht="24" customHeight="1">
      <c r="A39" s="46"/>
      <c r="B39" s="190" t="s">
        <v>10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</row>
    <row r="40" spans="1:15" s="3" customFormat="1" ht="20.100000000000001" customHeight="1">
      <c r="A40" s="192"/>
      <c r="B40" s="180" t="s">
        <v>62</v>
      </c>
      <c r="C40" s="180"/>
      <c r="D40" s="180"/>
      <c r="E40" s="180"/>
      <c r="F40" s="49"/>
      <c r="G40" s="193"/>
      <c r="H40" s="193"/>
      <c r="I40" s="49" t="s">
        <v>13</v>
      </c>
      <c r="J40" s="49"/>
      <c r="K40" s="49"/>
      <c r="L40" s="49"/>
      <c r="M40" s="51"/>
      <c r="N40" s="52"/>
    </row>
    <row r="41" spans="1:15" s="3" customFormat="1" ht="20.100000000000001" customHeight="1">
      <c r="A41" s="192"/>
      <c r="B41" s="180" t="s">
        <v>60</v>
      </c>
      <c r="C41" s="180"/>
      <c r="D41" s="180"/>
      <c r="E41" s="180"/>
      <c r="F41" s="49"/>
      <c r="G41" s="193"/>
      <c r="H41" s="193"/>
      <c r="I41" s="49" t="s">
        <v>13</v>
      </c>
      <c r="J41" s="49"/>
      <c r="K41" s="49"/>
      <c r="L41" s="49"/>
      <c r="M41" s="51"/>
      <c r="N41" s="52"/>
    </row>
    <row r="42" spans="1:15" s="3" customFormat="1" ht="20.100000000000001" customHeight="1">
      <c r="A42" s="192"/>
      <c r="B42" s="180" t="s">
        <v>61</v>
      </c>
      <c r="C42" s="180"/>
      <c r="D42" s="180"/>
      <c r="E42" s="180"/>
      <c r="F42" s="180"/>
      <c r="G42" s="183"/>
      <c r="H42" s="183"/>
      <c r="I42" s="49" t="s">
        <v>13</v>
      </c>
      <c r="J42" s="49"/>
      <c r="K42" s="49"/>
      <c r="L42" s="49"/>
      <c r="M42" s="51"/>
      <c r="N42" s="52"/>
      <c r="O42" s="4"/>
    </row>
    <row r="43" spans="1:15" s="3" customFormat="1" ht="12" customHeight="1">
      <c r="A43" s="47"/>
      <c r="B43" s="48"/>
      <c r="C43" s="48"/>
      <c r="D43" s="48"/>
      <c r="E43" s="48"/>
      <c r="F43" s="49"/>
      <c r="G43" s="49"/>
      <c r="H43" s="53"/>
      <c r="I43" s="49"/>
      <c r="J43" s="49"/>
      <c r="K43" s="49"/>
      <c r="L43" s="49"/>
      <c r="M43" s="51"/>
      <c r="N43" s="52"/>
    </row>
    <row r="44" spans="1:15" s="3" customFormat="1" ht="24.95" customHeight="1">
      <c r="A44" s="54"/>
      <c r="B44" s="180" t="s">
        <v>17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</row>
    <row r="45" spans="1:15" s="3" customFormat="1" ht="24.95" customHeight="1">
      <c r="A45" s="47"/>
      <c r="B45" s="182" t="s">
        <v>63</v>
      </c>
      <c r="C45" s="182"/>
      <c r="D45" s="182"/>
      <c r="E45" s="182"/>
      <c r="F45" s="182"/>
      <c r="G45" s="183"/>
      <c r="H45" s="183"/>
      <c r="I45" s="56" t="s">
        <v>19</v>
      </c>
      <c r="J45" s="49"/>
      <c r="K45" s="57"/>
      <c r="L45" s="53"/>
      <c r="M45" s="51"/>
      <c r="N45" s="52"/>
    </row>
    <row r="46" spans="1:15" s="3" customFormat="1" ht="12" customHeight="1">
      <c r="A46" s="47"/>
      <c r="B46" s="48"/>
      <c r="C46" s="48"/>
      <c r="D46" s="48"/>
      <c r="E46" s="48"/>
      <c r="F46" s="48"/>
      <c r="G46" s="48"/>
      <c r="H46" s="48"/>
      <c r="I46" s="48"/>
      <c r="J46" s="50"/>
      <c r="K46" s="50"/>
      <c r="L46" s="49"/>
      <c r="M46" s="51"/>
      <c r="N46" s="52"/>
    </row>
    <row r="47" spans="1:15" s="3" customFormat="1" ht="24.95" customHeight="1">
      <c r="A47" s="54"/>
      <c r="B47" s="180" t="s">
        <v>18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</row>
    <row r="48" spans="1:15" s="3" customFormat="1" ht="24.95" customHeight="1" thickBot="1">
      <c r="A48" s="47"/>
      <c r="B48" s="182" t="s">
        <v>69</v>
      </c>
      <c r="C48" s="196"/>
      <c r="D48" s="196"/>
      <c r="E48" s="196"/>
      <c r="F48" s="196"/>
      <c r="G48" s="194">
        <f>IF(ISERR($K18*($N7/$N26)*$K26=0),"",ROUNDDOWN($K18*($N7/$N26)*$K26,2))</f>
        <v>443.9</v>
      </c>
      <c r="H48" s="194"/>
      <c r="I48" s="56" t="s">
        <v>19</v>
      </c>
      <c r="J48" s="58"/>
      <c r="K48" s="59"/>
      <c r="L48" s="57"/>
      <c r="M48" s="60"/>
      <c r="N48" s="61"/>
      <c r="O48" s="111"/>
    </row>
    <row r="49" spans="1:16" s="3" customFormat="1" ht="9.75" customHeight="1" thickBot="1">
      <c r="A49" s="62"/>
      <c r="B49" s="63"/>
      <c r="C49" s="64"/>
      <c r="D49" s="64"/>
      <c r="E49" s="64"/>
      <c r="F49" s="64"/>
      <c r="G49" s="65"/>
      <c r="H49" s="65"/>
      <c r="I49" s="66"/>
      <c r="J49" s="67"/>
      <c r="K49" s="68"/>
      <c r="L49" s="69"/>
      <c r="M49" s="70"/>
      <c r="N49" s="71"/>
    </row>
    <row r="50" spans="1:16" s="3" customFormat="1" ht="13.5" customHeight="1">
      <c r="A50" s="72"/>
      <c r="B50" s="48"/>
      <c r="C50" s="48"/>
      <c r="D50" s="48"/>
      <c r="E50" s="48"/>
      <c r="F50" s="73"/>
      <c r="G50" s="73"/>
      <c r="H50" s="56"/>
      <c r="I50" s="74"/>
      <c r="J50" s="75"/>
      <c r="K50" s="75"/>
      <c r="L50" s="75"/>
      <c r="M50" s="60"/>
      <c r="N50" s="57"/>
    </row>
    <row r="51" spans="1:16" s="3" customFormat="1" ht="21.95" customHeight="1">
      <c r="A51" s="185" t="s">
        <v>64</v>
      </c>
      <c r="B51" s="186"/>
      <c r="C51" s="187"/>
      <c r="D51" s="55"/>
      <c r="E51" s="55"/>
      <c r="F51" s="55"/>
      <c r="G51" s="55"/>
      <c r="H51" s="50"/>
      <c r="I51" s="50"/>
      <c r="J51" s="50"/>
      <c r="K51" s="49"/>
      <c r="L51" s="49"/>
      <c r="M51" s="76"/>
      <c r="N51" s="49"/>
    </row>
    <row r="52" spans="1:16" s="3" customFormat="1" ht="8.25" customHeight="1">
      <c r="A52" s="77"/>
      <c r="B52" s="77"/>
      <c r="C52" s="77"/>
      <c r="D52" s="55"/>
      <c r="E52" s="55"/>
      <c r="F52" s="55"/>
      <c r="G52" s="55"/>
      <c r="H52" s="50"/>
      <c r="I52" s="50"/>
      <c r="J52" s="50"/>
      <c r="K52" s="49"/>
      <c r="L52" s="49"/>
      <c r="M52" s="76"/>
      <c r="N52" s="49"/>
    </row>
    <row r="53" spans="1:16" s="3" customFormat="1" ht="25.5" customHeight="1">
      <c r="A53" s="178" t="s">
        <v>65</v>
      </c>
      <c r="B53" s="178"/>
      <c r="C53" s="178"/>
      <c r="D53" s="178"/>
      <c r="E53" s="178"/>
      <c r="F53" s="134" t="s">
        <v>79</v>
      </c>
      <c r="G53" s="126">
        <f>SUM($G55:$G56)</f>
        <v>2256.13</v>
      </c>
      <c r="H53" s="49" t="s">
        <v>13</v>
      </c>
      <c r="I53" s="79"/>
      <c r="J53" s="188" t="s">
        <v>75</v>
      </c>
      <c r="K53" s="188"/>
      <c r="L53" s="188"/>
      <c r="M53" s="188"/>
      <c r="N53" s="188"/>
      <c r="O53" s="8"/>
      <c r="P53" s="5"/>
    </row>
    <row r="54" spans="1:16" s="3" customFormat="1" ht="25.5" customHeight="1">
      <c r="A54" s="80"/>
      <c r="B54" s="80"/>
      <c r="C54" s="80"/>
      <c r="D54" s="80"/>
      <c r="E54" s="80"/>
      <c r="F54" s="81"/>
      <c r="G54" s="112"/>
      <c r="H54" s="49"/>
      <c r="I54" s="11"/>
      <c r="J54" s="11"/>
      <c r="K54" s="11"/>
      <c r="L54" s="11"/>
      <c r="M54" s="83"/>
      <c r="N54" s="11"/>
      <c r="O54" s="8"/>
      <c r="P54" s="5"/>
    </row>
    <row r="55" spans="1:16" s="3" customFormat="1" ht="25.5" customHeight="1">
      <c r="A55" s="80"/>
      <c r="B55" s="197" t="s">
        <v>82</v>
      </c>
      <c r="C55" s="198"/>
      <c r="D55" s="198"/>
      <c r="E55" s="124">
        <v>0.4</v>
      </c>
      <c r="F55" s="125" t="s">
        <v>92</v>
      </c>
      <c r="G55" s="120">
        <f>IF(ISERR($F36*$K26*$E55=0),"",ROUNDDOWN($F36*$K26*$E55,2))</f>
        <v>1289.22</v>
      </c>
      <c r="H55" s="127" t="s">
        <v>13</v>
      </c>
      <c r="I55" s="11"/>
      <c r="J55" s="11"/>
      <c r="K55" s="11"/>
      <c r="L55" s="11"/>
      <c r="M55" s="83"/>
      <c r="N55" s="11"/>
      <c r="O55" s="8"/>
      <c r="P55" s="5"/>
    </row>
    <row r="56" spans="1:16" s="3" customFormat="1" ht="40.5" customHeight="1">
      <c r="A56" s="80"/>
      <c r="B56" s="197" t="s">
        <v>83</v>
      </c>
      <c r="C56" s="198"/>
      <c r="D56" s="198"/>
      <c r="E56" s="124">
        <v>0.3</v>
      </c>
      <c r="F56" s="125" t="s">
        <v>93</v>
      </c>
      <c r="G56" s="120">
        <f>IF(ISERR($F36*$K26*$E56=0),"",ROUNDDOWN($F36*$K26*$E56,2))</f>
        <v>966.91</v>
      </c>
      <c r="H56" s="127" t="s">
        <v>13</v>
      </c>
      <c r="I56" s="11"/>
      <c r="J56" s="11"/>
      <c r="K56" s="11"/>
      <c r="L56" s="11"/>
      <c r="M56" s="83"/>
      <c r="N56" s="11"/>
      <c r="O56" s="8"/>
      <c r="P56" s="5"/>
    </row>
    <row r="57" spans="1:16" s="3" customFormat="1" ht="35.1" customHeight="1">
      <c r="A57" s="188" t="s">
        <v>70</v>
      </c>
      <c r="B57" s="188"/>
      <c r="C57" s="188"/>
      <c r="D57" s="188"/>
      <c r="E57" s="188"/>
      <c r="F57" s="19"/>
      <c r="G57" s="113">
        <f>IF(ISERR(G42+G45+G48=0),"",G42+G45+G48)</f>
        <v>443.9</v>
      </c>
      <c r="H57" s="49" t="s">
        <v>13</v>
      </c>
      <c r="I57" s="11"/>
      <c r="J57" s="11"/>
      <c r="K57" s="11"/>
      <c r="L57" s="11"/>
      <c r="M57" s="83"/>
      <c r="N57" s="11"/>
      <c r="O57" s="8"/>
      <c r="P57" s="5"/>
    </row>
    <row r="58" spans="1:16" s="3" customFormat="1" ht="14.25" customHeight="1">
      <c r="A58" s="80"/>
      <c r="B58" s="80"/>
      <c r="C58" s="80"/>
      <c r="D58" s="80"/>
      <c r="E58" s="80"/>
      <c r="F58" s="84"/>
      <c r="G58" s="112"/>
      <c r="H58" s="49"/>
      <c r="I58" s="11"/>
      <c r="J58" s="11"/>
      <c r="K58" s="11"/>
      <c r="L58" s="11"/>
      <c r="M58" s="83"/>
      <c r="N58" s="11"/>
      <c r="O58" s="8"/>
      <c r="P58" s="5"/>
    </row>
    <row r="59" spans="1:16" s="3" customFormat="1" ht="35.1" customHeight="1">
      <c r="A59" s="178" t="s">
        <v>52</v>
      </c>
      <c r="B59" s="178"/>
      <c r="C59" s="178"/>
      <c r="D59" s="178"/>
      <c r="E59" s="178"/>
      <c r="F59" s="178"/>
      <c r="G59" s="114">
        <f>IF(G57&gt;G53,G53,G57)</f>
        <v>443.9</v>
      </c>
      <c r="H59" s="49" t="s">
        <v>13</v>
      </c>
      <c r="I59" s="11"/>
      <c r="J59" s="179" t="s">
        <v>76</v>
      </c>
      <c r="K59" s="179"/>
      <c r="L59" s="179"/>
      <c r="M59" s="179"/>
      <c r="N59" s="179"/>
      <c r="O59" s="6"/>
      <c r="P59" s="6"/>
    </row>
    <row r="60" spans="1:16" s="3" customFormat="1" ht="20.25" customHeight="1">
      <c r="A60" s="85"/>
      <c r="B60" s="85"/>
      <c r="C60" s="85"/>
      <c r="D60" s="85"/>
      <c r="E60" s="86"/>
      <c r="F60" s="87"/>
      <c r="G60" s="49"/>
      <c r="H60" s="57"/>
      <c r="I60" s="49"/>
      <c r="J60" s="55"/>
      <c r="K60" s="55"/>
      <c r="L60" s="55"/>
      <c r="M60" s="88"/>
      <c r="N60" s="49"/>
      <c r="O60" s="6"/>
      <c r="P60" s="6"/>
    </row>
    <row r="61" spans="1:16" s="1" customFormat="1">
      <c r="A61" s="189" t="s">
        <v>22</v>
      </c>
      <c r="B61" s="189"/>
      <c r="C61" s="89"/>
      <c r="D61" s="89"/>
      <c r="E61" s="90"/>
      <c r="F61" s="89"/>
      <c r="G61" s="89"/>
      <c r="H61" s="89"/>
      <c r="I61" s="89"/>
      <c r="J61" s="89"/>
      <c r="K61" s="89"/>
      <c r="L61" s="89"/>
      <c r="M61" s="91"/>
      <c r="N61" s="89"/>
    </row>
    <row r="62" spans="1:16" s="3" customFormat="1" ht="23.1" customHeight="1">
      <c r="A62" s="57"/>
      <c r="B62" s="172" t="s">
        <v>20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1:16" s="2" customFormat="1" ht="23.1" customHeight="1">
      <c r="A63" s="9"/>
      <c r="B63" s="173" t="s">
        <v>32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6" s="2" customFormat="1" ht="23.1" customHeight="1">
      <c r="A64" s="9"/>
      <c r="B64" s="173" t="s">
        <v>33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1:14" s="2" customFormat="1" ht="23.1" customHeight="1">
      <c r="A65" s="9"/>
      <c r="B65" s="172"/>
      <c r="C65" s="195" t="s">
        <v>34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</row>
    <row r="66" spans="1:14" s="2" customFormat="1" ht="23.1" customHeight="1">
      <c r="A66" s="9"/>
      <c r="B66" s="172"/>
      <c r="C66" s="195" t="s">
        <v>35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</row>
    <row r="67" spans="1:14" s="2" customFormat="1" ht="23.1" customHeight="1">
      <c r="A67" s="9"/>
      <c r="B67" s="172"/>
      <c r="C67" s="195" t="s">
        <v>36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</row>
    <row r="68" spans="1:14" s="2" customFormat="1" ht="23.1" customHeight="1">
      <c r="A68" s="9"/>
      <c r="B68" s="172"/>
      <c r="C68" s="195" t="s">
        <v>37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</row>
    <row r="69" spans="1:14" s="2" customFormat="1" ht="23.1" customHeight="1">
      <c r="A69" s="9"/>
      <c r="B69" s="172"/>
      <c r="C69" s="195" t="s">
        <v>38</v>
      </c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</row>
    <row r="70" spans="1:14" s="2" customFormat="1" ht="23.1" customHeight="1">
      <c r="A70" s="9"/>
      <c r="B70" s="172"/>
      <c r="C70" s="195" t="s">
        <v>39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</row>
    <row r="71" spans="1:14" s="2" customFormat="1" ht="23.1" customHeight="1">
      <c r="A71" s="9"/>
      <c r="B71" s="172"/>
      <c r="C71" s="195" t="s">
        <v>40</v>
      </c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</row>
    <row r="72" spans="1:14" s="2" customFormat="1" ht="23.1" customHeight="1">
      <c r="A72" s="9"/>
      <c r="B72" s="172"/>
      <c r="C72" s="195" t="s">
        <v>41</v>
      </c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</row>
    <row r="73" spans="1:14" s="2" customFormat="1" ht="23.1" customHeight="1">
      <c r="A73" s="9"/>
      <c r="B73" s="172"/>
      <c r="C73" s="195" t="s">
        <v>42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</row>
    <row r="74" spans="1:14" s="2" customFormat="1" ht="23.1" customHeight="1">
      <c r="A74" s="9"/>
      <c r="B74" s="172"/>
      <c r="C74" s="195" t="s">
        <v>43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</row>
    <row r="75" spans="1:14" s="2" customFormat="1" ht="23.1" customHeight="1">
      <c r="A75" s="9"/>
      <c r="B75" s="172"/>
      <c r="C75" s="195" t="s">
        <v>44</v>
      </c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</row>
    <row r="76" spans="1:14" s="2" customFormat="1" ht="23.1" customHeight="1">
      <c r="A76" s="9"/>
      <c r="B76" s="172"/>
      <c r="C76" s="195" t="s">
        <v>45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</row>
    <row r="77" spans="1:14" s="2" customFormat="1" ht="23.1" customHeight="1">
      <c r="A77" s="9"/>
      <c r="B77" s="172"/>
      <c r="C77" s="195" t="s">
        <v>46</v>
      </c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</row>
    <row r="78" spans="1:14" s="2" customFormat="1" ht="23.1" customHeight="1">
      <c r="A78" s="9"/>
      <c r="B78" s="172"/>
      <c r="C78" s="195" t="s">
        <v>47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</row>
    <row r="79" spans="1:14" s="2" customFormat="1" ht="23.1" customHeight="1">
      <c r="A79" s="9"/>
      <c r="B79" s="10"/>
      <c r="C79" s="195" t="s">
        <v>48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</row>
    <row r="80" spans="1:14" s="2" customFormat="1" ht="23.1" customHeight="1">
      <c r="A80" s="9"/>
      <c r="B80" s="173" t="s">
        <v>21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</row>
    <row r="81" spans="1:14" s="2" customFormat="1" ht="23.1" customHeight="1">
      <c r="A81" s="9"/>
      <c r="B81" s="10"/>
      <c r="C81" s="195" t="s">
        <v>49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</row>
    <row r="82" spans="1:14" s="2" customFormat="1" ht="23.1" customHeight="1">
      <c r="A82" s="9"/>
      <c r="B82" s="10"/>
      <c r="C82" s="195" t="s">
        <v>50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</row>
    <row r="83" spans="1:14" s="2" customFormat="1" ht="23.1" customHeight="1">
      <c r="A83" s="9"/>
      <c r="B83" s="10"/>
      <c r="C83" s="195" t="s">
        <v>51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</row>
    <row r="84" spans="1:14" s="2" customFormat="1" ht="46.5" customHeight="1">
      <c r="A84" s="9"/>
      <c r="B84" s="195" t="s">
        <v>57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</row>
  </sheetData>
  <sheetProtection algorithmName="SHA-512" hashValue="ewAXoQowMz/ennENBI19gQBjdP47G3jo0AURH/WaSuKUzJt5EF/LZP4F6ILFRfevqvbikT1Tl1kJEZnsGkXOvw==" saltValue="1WdxPt/SjzU9gA6QogFqAA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C35:D35" name="範圍4_2_4_1_2"/>
    <protectedRange sqref="G35" name="範圍4_5_2_1_2"/>
    <protectedRange sqref="G17" name="範圍1_6_1_1_1" securityDescriptor="O:WDG:WDD:(A;;CC;;;WD)"/>
    <protectedRange sqref="E14:E17" name="範圍4_2_1_1_1_1"/>
    <protectedRange sqref="H17" name="範圍1_7_2_2_1_1_1" securityDescriptor="O:WDG:WDD:(A;;CC;;;WD)"/>
    <protectedRange sqref="J17" name="範圍2_2_2_2_1_1_1"/>
    <protectedRange sqref="L17 L14" name="範圍3_1_1_1_1"/>
    <protectedRange sqref="B29:B34" name="範圍4_1_1_1_1"/>
    <protectedRange sqref="C29:D34" name="範圍4_2_4_1_1_1"/>
    <protectedRange sqref="E29:E34" name="範圍4_2_2_1_1_1_1"/>
    <protectedRange sqref="G29:G34" name="範圍4_5_2_1_1_1"/>
    <protectedRange sqref="C7:C13" name="範圍1_2_2_2_1" securityDescriptor="O:WDG:WDD:(A;;CC;;;WD)"/>
    <protectedRange sqref="D7:D13" name="範圍1_3_2_2_1" securityDescriptor="O:WDG:WDD:(A;;CC;;;WD)"/>
    <protectedRange sqref="B7:B13" name="範圍4_1_3_1"/>
    <protectedRange sqref="C26:C28" name="範圍1_2_2_4_1" securityDescriptor="O:WDG:WDD:(A;;CC;;;WD)"/>
    <protectedRange sqref="B26:B28" name="範圍4_1_5_1"/>
    <protectedRange sqref="D26:D28" name="範圍4_2_4_1_3_1"/>
    <protectedRange sqref="E26:E28" name="範圍4_2_2_1_1_3_1"/>
    <protectedRange sqref="G26:G28" name="範圍4_5_2_1_2_1"/>
    <protectedRange sqref="E7:E13" name="範圍4_2_1_1_3"/>
  </protectedRanges>
  <mergeCells count="92">
    <mergeCell ref="B47:N47"/>
    <mergeCell ref="A37:N37"/>
    <mergeCell ref="B56:D56"/>
    <mergeCell ref="I34:J34"/>
    <mergeCell ref="I35:J35"/>
    <mergeCell ref="A36:D36"/>
    <mergeCell ref="I36:J36"/>
    <mergeCell ref="A38:N38"/>
    <mergeCell ref="B39:N39"/>
    <mergeCell ref="A40:A42"/>
    <mergeCell ref="B40:E40"/>
    <mergeCell ref="G40:H40"/>
    <mergeCell ref="B41:E41"/>
    <mergeCell ref="G41:H41"/>
    <mergeCell ref="B42:F42"/>
    <mergeCell ref="G42:H42"/>
    <mergeCell ref="B44:N44"/>
    <mergeCell ref="B45:F45"/>
    <mergeCell ref="G45:H45"/>
    <mergeCell ref="I26:J26"/>
    <mergeCell ref="K26:K35"/>
    <mergeCell ref="I27:J27"/>
    <mergeCell ref="I28:J28"/>
    <mergeCell ref="I29:J29"/>
    <mergeCell ref="I30:J30"/>
    <mergeCell ref="I31:J31"/>
    <mergeCell ref="I32:J32"/>
    <mergeCell ref="I33:J33"/>
    <mergeCell ref="N26:N36"/>
    <mergeCell ref="C68:N68"/>
    <mergeCell ref="C69:N69"/>
    <mergeCell ref="C70:N70"/>
    <mergeCell ref="C71:N71"/>
    <mergeCell ref="C72:N72"/>
    <mergeCell ref="B84:N84"/>
    <mergeCell ref="C74:N74"/>
    <mergeCell ref="C75:N75"/>
    <mergeCell ref="C76:N76"/>
    <mergeCell ref="C77:N77"/>
    <mergeCell ref="C78:N78"/>
    <mergeCell ref="C79:N79"/>
    <mergeCell ref="B65:B78"/>
    <mergeCell ref="C65:N65"/>
    <mergeCell ref="C66:N66"/>
    <mergeCell ref="C73:N73"/>
    <mergeCell ref="B80:N80"/>
    <mergeCell ref="C81:N81"/>
    <mergeCell ref="C82:N82"/>
    <mergeCell ref="C83:N83"/>
    <mergeCell ref="C67:N67"/>
    <mergeCell ref="B64:N64"/>
    <mergeCell ref="B48:F48"/>
    <mergeCell ref="G48:H48"/>
    <mergeCell ref="A51:C51"/>
    <mergeCell ref="A53:E53"/>
    <mergeCell ref="J53:N53"/>
    <mergeCell ref="A57:E57"/>
    <mergeCell ref="A59:F59"/>
    <mergeCell ref="J59:N59"/>
    <mergeCell ref="A61:B61"/>
    <mergeCell ref="B62:N62"/>
    <mergeCell ref="B63:N63"/>
    <mergeCell ref="B55:D55"/>
    <mergeCell ref="A19:G19"/>
    <mergeCell ref="A20:G20"/>
    <mergeCell ref="A21:N21"/>
    <mergeCell ref="A23:N23"/>
    <mergeCell ref="A24:A25"/>
    <mergeCell ref="B24:B25"/>
    <mergeCell ref="C24:C25"/>
    <mergeCell ref="D24:D25"/>
    <mergeCell ref="E24:E25"/>
    <mergeCell ref="H24:J24"/>
    <mergeCell ref="L24:L25"/>
    <mergeCell ref="M24:M25"/>
    <mergeCell ref="H25:J25"/>
    <mergeCell ref="A18:G18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G5:G6"/>
    <mergeCell ref="H5:K5"/>
    <mergeCell ref="L5:L6"/>
    <mergeCell ref="M5:M6"/>
    <mergeCell ref="H6:J6"/>
    <mergeCell ref="N7:N18"/>
  </mergeCells>
  <phoneticPr fontId="2" type="noConversion"/>
  <conditionalFormatting sqref="I50">
    <cfRule type="cellIs" priority="52" stopIfTrue="1" operator="equal">
      <formula>0</formula>
    </cfRule>
  </conditionalFormatting>
  <conditionalFormatting sqref="G57">
    <cfRule type="expression" dxfId="13" priority="50" stopIfTrue="1">
      <formula>0</formula>
    </cfRule>
  </conditionalFormatting>
  <conditionalFormatting sqref="K26 M18">
    <cfRule type="expression" dxfId="12" priority="13" stopIfTrue="1">
      <formula>0</formula>
    </cfRule>
  </conditionalFormatting>
  <conditionalFormatting sqref="K27">
    <cfRule type="expression" dxfId="11" priority="12" stopIfTrue="1">
      <formula>0</formula>
    </cfRule>
  </conditionalFormatting>
  <conditionalFormatting sqref="K28">
    <cfRule type="expression" dxfId="10" priority="11" stopIfTrue="1">
      <formula>0</formula>
    </cfRule>
  </conditionalFormatting>
  <conditionalFormatting sqref="K29">
    <cfRule type="expression" dxfId="9" priority="10" stopIfTrue="1">
      <formula>0</formula>
    </cfRule>
  </conditionalFormatting>
  <conditionalFormatting sqref="M17">
    <cfRule type="expression" dxfId="8" priority="9" stopIfTrue="1">
      <formula>0</formula>
    </cfRule>
  </conditionalFormatting>
  <conditionalFormatting sqref="M14">
    <cfRule type="expression" dxfId="7" priority="8" stopIfTrue="1">
      <formula>0</formula>
    </cfRule>
  </conditionalFormatting>
  <conditionalFormatting sqref="M15:M16">
    <cfRule type="expression" dxfId="6" priority="7" stopIfTrue="1">
      <formula>0</formula>
    </cfRule>
  </conditionalFormatting>
  <conditionalFormatting sqref="K30">
    <cfRule type="expression" dxfId="5" priority="6" stopIfTrue="1">
      <formula>0</formula>
    </cfRule>
  </conditionalFormatting>
  <conditionalFormatting sqref="K31">
    <cfRule type="expression" dxfId="4" priority="5" stopIfTrue="1">
      <formula>0</formula>
    </cfRule>
  </conditionalFormatting>
  <conditionalFormatting sqref="K32">
    <cfRule type="expression" dxfId="3" priority="4" stopIfTrue="1">
      <formula>0</formula>
    </cfRule>
  </conditionalFormatting>
  <conditionalFormatting sqref="K33">
    <cfRule type="expression" dxfId="2" priority="3" stopIfTrue="1">
      <formula>0</formula>
    </cfRule>
  </conditionalFormatting>
  <conditionalFormatting sqref="K34">
    <cfRule type="expression" dxfId="1" priority="2" stopIfTrue="1">
      <formula>0</formula>
    </cfRule>
  </conditionalFormatting>
  <conditionalFormatting sqref="M7:M13">
    <cfRule type="expression" dxfId="0" priority="1" stopIfTrue="1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0" orientation="portrait" horizontalDpi="1200" verticalDpi="1200" r:id="rId1"/>
  <headerFooter alignWithMargins="0">
    <oddHeader>&amp;L**請於序號間新增，勿於最後一筆增加序號，以免未納入計算&amp;R&amp;10更新：111.02.22</oddHeader>
    <oddFooter>&amp;C(民)城行政F03-表四(計算表-容積率一樣)1/1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計算表(接受基地１種容積率)【範例】</vt:lpstr>
      <vt:lpstr>計算表(接受基地２種容積率)【範例】 </vt:lpstr>
      <vt:lpstr>'計算表(接受基地１種容積率)【範例】'!Print_Area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桃園縣政府</dc:creator>
  <cp:lastModifiedBy>余郁君</cp:lastModifiedBy>
  <cp:lastPrinted>2022-02-21T08:56:30Z</cp:lastPrinted>
  <dcterms:created xsi:type="dcterms:W3CDTF">2008-04-24T06:26:39Z</dcterms:created>
  <dcterms:modified xsi:type="dcterms:W3CDTF">2022-02-23T01:43:22Z</dcterms:modified>
</cp:coreProperties>
</file>